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1"/>
  </bookViews>
  <sheets>
    <sheet name="Rekapitulace stavby" sheetId="1" r:id="rId1"/>
    <sheet name="2021_9 - Rekonstrukce ško..." sheetId="2" r:id="rId2"/>
  </sheets>
  <definedNames>
    <definedName name="_xlnm._FilterDatabase" localSheetId="1" hidden="1">'2021_9 - Rekonstrukce ško...'!$C$123:$K$224</definedName>
    <definedName name="_xlnm.Print_Titles" localSheetId="1">'2021_9 - Rekonstrukce ško...'!$123:$123</definedName>
    <definedName name="_xlnm.Print_Titles" localSheetId="0">'Rekapitulace stavby'!$92:$92</definedName>
    <definedName name="_xlnm.Print_Area" localSheetId="1">'2021_9 - Rekonstrukce ško...'!$C$4:$J$76,'2021_9 - Rekonstrukce ško...'!$C$82:$J$107,'2021_9 - Rekonstrukce ško...'!$C$113:$K$224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127" i="2" l="1"/>
  <c r="J35" i="2" l="1"/>
  <c r="J34" i="2"/>
  <c r="AY95" i="1"/>
  <c r="J33" i="2"/>
  <c r="AX95" i="1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T145" i="2" s="1"/>
  <c r="R146" i="2"/>
  <c r="R145" i="2"/>
  <c r="P146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0" i="2"/>
  <c r="J89" i="2"/>
  <c r="F89" i="2"/>
  <c r="F87" i="2"/>
  <c r="E85" i="2"/>
  <c r="J16" i="2"/>
  <c r="E16" i="2"/>
  <c r="F90" i="2" s="1"/>
  <c r="J15" i="2"/>
  <c r="J10" i="2"/>
  <c r="J118" i="2"/>
  <c r="L90" i="1"/>
  <c r="AM90" i="1"/>
  <c r="AM89" i="1"/>
  <c r="L89" i="1"/>
  <c r="AM87" i="1"/>
  <c r="L87" i="1"/>
  <c r="L85" i="1"/>
  <c r="L84" i="1"/>
  <c r="BK224" i="2"/>
  <c r="BK219" i="2"/>
  <c r="J212" i="2"/>
  <c r="BK211" i="2"/>
  <c r="J210" i="2"/>
  <c r="BK203" i="2"/>
  <c r="J200" i="2"/>
  <c r="J199" i="2"/>
  <c r="J197" i="2"/>
  <c r="J196" i="2"/>
  <c r="BK195" i="2"/>
  <c r="J194" i="2"/>
  <c r="J193" i="2"/>
  <c r="BK185" i="2"/>
  <c r="J184" i="2"/>
  <c r="BK183" i="2"/>
  <c r="J182" i="2"/>
  <c r="J178" i="2"/>
  <c r="J177" i="2"/>
  <c r="BK176" i="2"/>
  <c r="BK173" i="2"/>
  <c r="J172" i="2"/>
  <c r="BK169" i="2"/>
  <c r="J168" i="2"/>
  <c r="BK162" i="2"/>
  <c r="BK158" i="2"/>
  <c r="J155" i="2"/>
  <c r="BK154" i="2"/>
  <c r="BK151" i="2"/>
  <c r="J150" i="2"/>
  <c r="BK149" i="2"/>
  <c r="BK144" i="2"/>
  <c r="J143" i="2"/>
  <c r="BK142" i="2"/>
  <c r="BK141" i="2"/>
  <c r="J130" i="2"/>
  <c r="BK129" i="2"/>
  <c r="AS94" i="1"/>
  <c r="J224" i="2"/>
  <c r="BK222" i="2"/>
  <c r="BK221" i="2"/>
  <c r="BK220" i="2"/>
  <c r="J219" i="2"/>
  <c r="BK218" i="2"/>
  <c r="BK217" i="2"/>
  <c r="BK207" i="2"/>
  <c r="J205" i="2"/>
  <c r="J204" i="2"/>
  <c r="J202" i="2"/>
  <c r="BK199" i="2"/>
  <c r="BK198" i="2"/>
  <c r="BK193" i="2"/>
  <c r="BK192" i="2"/>
  <c r="J190" i="2"/>
  <c r="BK189" i="2"/>
  <c r="J188" i="2"/>
  <c r="BK187" i="2"/>
  <c r="J186" i="2"/>
  <c r="J185" i="2"/>
  <c r="J181" i="2"/>
  <c r="J180" i="2"/>
  <c r="J171" i="2"/>
  <c r="J170" i="2"/>
  <c r="BK168" i="2"/>
  <c r="J167" i="2"/>
  <c r="BK166" i="2"/>
  <c r="J165" i="2"/>
  <c r="BK164" i="2"/>
  <c r="J163" i="2"/>
  <c r="J162" i="2"/>
  <c r="BK161" i="2"/>
  <c r="J160" i="2"/>
  <c r="BK159" i="2"/>
  <c r="J154" i="2"/>
  <c r="BK153" i="2"/>
  <c r="J148" i="2"/>
  <c r="J146" i="2"/>
  <c r="J144" i="2"/>
  <c r="J141" i="2"/>
  <c r="J139" i="2"/>
  <c r="BK137" i="2"/>
  <c r="BK136" i="2"/>
  <c r="J132" i="2"/>
  <c r="J131" i="2"/>
  <c r="J128" i="2"/>
  <c r="BK223" i="2"/>
  <c r="J222" i="2"/>
  <c r="J221" i="2"/>
  <c r="J220" i="2"/>
  <c r="J218" i="2"/>
  <c r="J217" i="2"/>
  <c r="BK216" i="2"/>
  <c r="J216" i="2"/>
  <c r="BK215" i="2"/>
  <c r="J215" i="2"/>
  <c r="BK214" i="2"/>
  <c r="J214" i="2"/>
  <c r="J213" i="2"/>
  <c r="J211" i="2"/>
  <c r="BK210" i="2"/>
  <c r="BK208" i="2"/>
  <c r="J206" i="2"/>
  <c r="BK204" i="2"/>
  <c r="BK202" i="2"/>
  <c r="BK200" i="2"/>
  <c r="J198" i="2"/>
  <c r="BK197" i="2"/>
  <c r="BK196" i="2"/>
  <c r="J195" i="2"/>
  <c r="BK194" i="2"/>
  <c r="J192" i="2"/>
  <c r="J191" i="2"/>
  <c r="BK190" i="2"/>
  <c r="J189" i="2"/>
  <c r="J187" i="2"/>
  <c r="BK184" i="2"/>
  <c r="BK180" i="2"/>
  <c r="BK179" i="2"/>
  <c r="BK178" i="2"/>
  <c r="BK174" i="2"/>
  <c r="BK170" i="2"/>
  <c r="J169" i="2"/>
  <c r="BK163" i="2"/>
  <c r="BK160" i="2"/>
  <c r="J159" i="2"/>
  <c r="J158" i="2"/>
  <c r="BK155" i="2"/>
  <c r="J153" i="2"/>
  <c r="J151" i="2"/>
  <c r="BK150" i="2"/>
  <c r="J149" i="2"/>
  <c r="BK148" i="2"/>
  <c r="BK146" i="2"/>
  <c r="BK140" i="2"/>
  <c r="BK135" i="2"/>
  <c r="BK133" i="2"/>
  <c r="J129" i="2"/>
  <c r="BK128" i="2"/>
  <c r="BK127" i="2"/>
  <c r="J223" i="2"/>
  <c r="BK213" i="2"/>
  <c r="BK212" i="2"/>
  <c r="J208" i="2"/>
  <c r="J207" i="2"/>
  <c r="BK206" i="2"/>
  <c r="BK205" i="2"/>
  <c r="J203" i="2"/>
  <c r="BK191" i="2"/>
  <c r="BK188" i="2"/>
  <c r="BK186" i="2"/>
  <c r="J183" i="2"/>
  <c r="BK182" i="2"/>
  <c r="BK181" i="2"/>
  <c r="J179" i="2"/>
  <c r="BK177" i="2"/>
  <c r="J176" i="2"/>
  <c r="J174" i="2"/>
  <c r="J173" i="2"/>
  <c r="BK172" i="2"/>
  <c r="BK171" i="2"/>
  <c r="BK167" i="2"/>
  <c r="J166" i="2"/>
  <c r="BK165" i="2"/>
  <c r="J164" i="2"/>
  <c r="J161" i="2"/>
  <c r="BK143" i="2"/>
  <c r="J142" i="2"/>
  <c r="J140" i="2"/>
  <c r="BK139" i="2"/>
  <c r="J137" i="2"/>
  <c r="J136" i="2"/>
  <c r="J135" i="2"/>
  <c r="J133" i="2"/>
  <c r="BK132" i="2"/>
  <c r="BK131" i="2"/>
  <c r="BK130" i="2"/>
  <c r="BK147" i="2" l="1"/>
  <c r="J147" i="2"/>
  <c r="J100" i="2"/>
  <c r="BK175" i="2"/>
  <c r="J175" i="2" s="1"/>
  <c r="J104" i="2" s="1"/>
  <c r="T175" i="2"/>
  <c r="T201" i="2"/>
  <c r="R209" i="2"/>
  <c r="P134" i="2"/>
  <c r="T134" i="2"/>
  <c r="P138" i="2"/>
  <c r="P126" i="2" s="1"/>
  <c r="P125" i="2" s="1"/>
  <c r="T138" i="2"/>
  <c r="T126" i="2" s="1"/>
  <c r="T125" i="2" s="1"/>
  <c r="R201" i="2"/>
  <c r="P209" i="2"/>
  <c r="BK138" i="2"/>
  <c r="J138" i="2"/>
  <c r="J98" i="2" s="1"/>
  <c r="R138" i="2"/>
  <c r="T147" i="2"/>
  <c r="R152" i="2"/>
  <c r="BK157" i="2"/>
  <c r="J157" i="2"/>
  <c r="J103" i="2"/>
  <c r="R157" i="2"/>
  <c r="P175" i="2"/>
  <c r="BK209" i="2"/>
  <c r="J209" i="2"/>
  <c r="J106" i="2"/>
  <c r="BK134" i="2"/>
  <c r="J134" i="2"/>
  <c r="J97" i="2"/>
  <c r="R134" i="2"/>
  <c r="R126" i="2" s="1"/>
  <c r="R125" i="2" s="1"/>
  <c r="P147" i="2"/>
  <c r="R147" i="2"/>
  <c r="BK152" i="2"/>
  <c r="J152" i="2"/>
  <c r="J101" i="2"/>
  <c r="P152" i="2"/>
  <c r="T152" i="2"/>
  <c r="P157" i="2"/>
  <c r="P156" i="2" s="1"/>
  <c r="T157" i="2"/>
  <c r="T156" i="2" s="1"/>
  <c r="R175" i="2"/>
  <c r="BK201" i="2"/>
  <c r="J201" i="2"/>
  <c r="J105" i="2" s="1"/>
  <c r="P201" i="2"/>
  <c r="T209" i="2"/>
  <c r="J87" i="2"/>
  <c r="F121" i="2"/>
  <c r="BE127" i="2"/>
  <c r="BE140" i="2"/>
  <c r="BE144" i="2"/>
  <c r="BE146" i="2"/>
  <c r="BE148" i="2"/>
  <c r="BE149" i="2"/>
  <c r="BE150" i="2"/>
  <c r="BE151" i="2"/>
  <c r="BE153" i="2"/>
  <c r="BE155" i="2"/>
  <c r="BE158" i="2"/>
  <c r="BE162" i="2"/>
  <c r="BE168" i="2"/>
  <c r="BE169" i="2"/>
  <c r="BE178" i="2"/>
  <c r="BE184" i="2"/>
  <c r="BE188" i="2"/>
  <c r="BE192" i="2"/>
  <c r="BE193" i="2"/>
  <c r="BE195" i="2"/>
  <c r="BE197" i="2"/>
  <c r="BE199" i="2"/>
  <c r="BE200" i="2"/>
  <c r="BE202" i="2"/>
  <c r="BE203" i="2"/>
  <c r="BE211" i="2"/>
  <c r="BE218" i="2"/>
  <c r="BE219" i="2"/>
  <c r="BE131" i="2"/>
  <c r="BE141" i="2"/>
  <c r="BE143" i="2"/>
  <c r="BE161" i="2"/>
  <c r="BE164" i="2"/>
  <c r="BE167" i="2"/>
  <c r="BE171" i="2"/>
  <c r="BE176" i="2"/>
  <c r="BE182" i="2"/>
  <c r="BE185" i="2"/>
  <c r="BE198" i="2"/>
  <c r="BE212" i="2"/>
  <c r="BE213" i="2"/>
  <c r="BE214" i="2"/>
  <c r="BE215" i="2"/>
  <c r="BE216" i="2"/>
  <c r="BE220" i="2"/>
  <c r="BE223" i="2"/>
  <c r="BK145" i="2"/>
  <c r="J145" i="2" s="1"/>
  <c r="J99" i="2" s="1"/>
  <c r="BE128" i="2"/>
  <c r="BE129" i="2"/>
  <c r="BE132" i="2"/>
  <c r="BE142" i="2"/>
  <c r="BE154" i="2"/>
  <c r="BE172" i="2"/>
  <c r="BE174" i="2"/>
  <c r="BE177" i="2"/>
  <c r="BE181" i="2"/>
  <c r="BE183" i="2"/>
  <c r="BE190" i="2"/>
  <c r="BE194" i="2"/>
  <c r="BE196" i="2"/>
  <c r="BE205" i="2"/>
  <c r="BE208" i="2"/>
  <c r="BE210" i="2"/>
  <c r="BE217" i="2"/>
  <c r="BE221" i="2"/>
  <c r="BE222" i="2"/>
  <c r="BE130" i="2"/>
  <c r="BE133" i="2"/>
  <c r="BE135" i="2"/>
  <c r="BE136" i="2"/>
  <c r="BE137" i="2"/>
  <c r="BE139" i="2"/>
  <c r="BE159" i="2"/>
  <c r="BE160" i="2"/>
  <c r="BE163" i="2"/>
  <c r="BE165" i="2"/>
  <c r="BE166" i="2"/>
  <c r="BE170" i="2"/>
  <c r="BE173" i="2"/>
  <c r="BE179" i="2"/>
  <c r="BE180" i="2"/>
  <c r="BE186" i="2"/>
  <c r="BE187" i="2"/>
  <c r="BE189" i="2"/>
  <c r="BE191" i="2"/>
  <c r="BE204" i="2"/>
  <c r="BE206" i="2"/>
  <c r="BE207" i="2"/>
  <c r="BE224" i="2"/>
  <c r="F35" i="2"/>
  <c r="BD95" i="1" s="1"/>
  <c r="BD94" i="1" s="1"/>
  <c r="W33" i="1" s="1"/>
  <c r="F32" i="2"/>
  <c r="BA95" i="1" s="1"/>
  <c r="BA94" i="1" s="1"/>
  <c r="AW94" i="1" s="1"/>
  <c r="AK30" i="1" s="1"/>
  <c r="F34" i="2"/>
  <c r="BC95" i="1" s="1"/>
  <c r="BC94" i="1" s="1"/>
  <c r="W32" i="1" s="1"/>
  <c r="J32" i="2"/>
  <c r="AW95" i="1" s="1"/>
  <c r="F33" i="2"/>
  <c r="BB95" i="1" s="1"/>
  <c r="BB94" i="1" s="1"/>
  <c r="W31" i="1" s="1"/>
  <c r="T124" i="2" l="1"/>
  <c r="P124" i="2"/>
  <c r="AU95" i="1" s="1"/>
  <c r="AU94" i="1" s="1"/>
  <c r="BK126" i="2"/>
  <c r="BK125" i="2" s="1"/>
  <c r="J125" i="2" s="1"/>
  <c r="J95" i="2" s="1"/>
  <c r="R156" i="2"/>
  <c r="R124" i="2" s="1"/>
  <c r="BK156" i="2"/>
  <c r="J156" i="2" s="1"/>
  <c r="J102" i="2" s="1"/>
  <c r="AY94" i="1"/>
  <c r="W30" i="1"/>
  <c r="AX94" i="1"/>
  <c r="J31" i="2"/>
  <c r="AV95" i="1" s="1"/>
  <c r="AT95" i="1" s="1"/>
  <c r="F31" i="2"/>
  <c r="AZ95" i="1" s="1"/>
  <c r="AZ94" i="1" s="1"/>
  <c r="W29" i="1" s="1"/>
  <c r="J126" i="2" l="1"/>
  <c r="J96" i="2" s="1"/>
  <c r="BK124" i="2"/>
  <c r="J124" i="2"/>
  <c r="J94" i="2" s="1"/>
  <c r="AV94" i="1"/>
  <c r="AK29" i="1" s="1"/>
  <c r="AT94" i="1" l="1"/>
  <c r="J28" i="2"/>
  <c r="AG95" i="1" s="1"/>
  <c r="AG94" i="1" s="1"/>
  <c r="AN94" i="1" s="1"/>
  <c r="AN95" i="1" l="1"/>
  <c r="J37" i="2"/>
  <c r="AK26" i="1"/>
  <c r="AK35" i="1" s="1"/>
</calcChain>
</file>

<file path=xl/sharedStrings.xml><?xml version="1.0" encoding="utf-8"?>
<sst xmlns="http://schemas.openxmlformats.org/spreadsheetml/2006/main" count="1572" uniqueCount="495">
  <si>
    <t>Export Komplet</t>
  </si>
  <si>
    <t/>
  </si>
  <si>
    <t>2.0</t>
  </si>
  <si>
    <t>False</t>
  </si>
  <si>
    <t>{9b49fe57-90ff-4902-90c1-44f7c9edb997}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</si>
  <si>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</si>
  <si>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</si>
  <si>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</si>
  <si>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</si>
  <si>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</si>
  <si>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</si>
  <si>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</si>
  <si>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</si>
  <si>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</si>
  <si>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</si>
  <si>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</si>
  <si>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</si>
  <si>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školní kuchyně ZŠ MUDr. E. Lukášové, Ostrava ZTI</t>
  </si>
  <si>
    <t>KSO:</t>
  </si>
  <si>
    <t>CC-CZ:</t>
  </si>
  <si>
    <t>Místo:</t>
  </si>
  <si>
    <t>Ostrava Jih</t>
  </si>
  <si>
    <t>Datum:</t>
  </si>
  <si>
    <t>15. 7. 2021</t>
  </si>
  <si>
    <t>Zadavatel:</t>
  </si>
  <si>
    <t>IČ:</t>
  </si>
  <si>
    <t>ÚMOb Ostrava Jih</t>
  </si>
  <si>
    <t>DIČ:</t>
  </si>
  <si>
    <t>Uchazeč:</t>
  </si>
  <si>
    <t>Vyplň údaj</t>
  </si>
  <si>
    <t>Projektant:</t>
  </si>
  <si>
    <t>BKB metal</t>
  </si>
  <si>
    <t>True</t>
  </si>
  <si>
    <t>Zpracovatel:</t>
  </si>
  <si>
    <t>Ing. K. Gebauer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</si>
  <si>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</si>
  <si>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</si>
  <si>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</si>
  <si>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</si>
  <si>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</si>
  <si>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</si>
  <si>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</si>
  <si>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</si>
  <si>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</si>
  <si>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</si>
  <si>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</si>
  <si>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</si>
  <si>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</si>
  <si>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</si>
  <si>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</si>
  <si>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</si>
  <si>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</si>
  <si>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</si>
  <si>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</si>
  <si>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</si>
  <si>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</si>
  <si>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</si>
  <si>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</si>
  <si>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</si>
  <si>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</si>
  <si>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</si>
  <si>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</si>
  <si>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</si>
  <si>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</si>
  <si>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</si>
  <si>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</si>
  <si>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</si>
  <si>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</si>
  <si>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</si>
  <si>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</si>
  <si>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</si>
  <si>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</si>
  <si>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</si>
  <si>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</si>
  <si>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</si>
  <si>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</si>
  <si>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</si>
  <si>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</si>
  <si>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</si>
  <si>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</si>
  <si>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</si>
  <si>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</si>
  <si>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</si>
  <si>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</si>
  <si>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</si>
  <si>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</si>
  <si>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</si>
  <si>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</si>
  <si>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</si>
  <si>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</si>
  <si>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</si>
  <si>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</si>
  <si>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4 - Vodorovné konstrukce</t>
  </si>
  <si>
    <t xml:space="preserve">      8 - Trubní vedení</t>
  </si>
  <si>
    <t xml:space="preserve">      998 - Přesun hmot</t>
  </si>
  <si>
    <t xml:space="preserve">    9 - 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</si>
  <si>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</si>
  <si>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</si>
  <si>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</si>
  <si>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</si>
  <si>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</si>
  <si>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</si>
  <si>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</si>
  <si>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</si>
  <si>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</si>
  <si>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</si>
  <si>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</si>
  <si>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</si>
  <si>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</si>
  <si>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</si>
  <si>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</si>
  <si>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</si>
  <si>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</si>
  <si>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</si>
  <si>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</si>
  <si>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</si>
  <si>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</si>
  <si>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</si>
  <si>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</si>
  <si>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</si>
  <si>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</si>
  <si>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</si>
  <si>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m3</t>
  </si>
  <si>
    <t>4</t>
  </si>
  <si>
    <t>132228703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</si>
  <si>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</si>
  <si>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</si>
  <si>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1577276784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</si>
  <si>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</si>
  <si>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</si>
  <si>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</si>
  <si>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1211833529</t>
  </si>
  <si>
    <t>171201201</t>
  </si>
  <si>
    <t>Uložení sypaniny na skládky</t>
  </si>
  <si>
    <t>-1556625112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</si>
  <si>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</si>
  <si>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</si>
  <si>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</si>
  <si>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</si>
  <si>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728526961</t>
  </si>
  <si>
    <t>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</si>
  <si>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</si>
  <si>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</si>
  <si>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-128435082</t>
  </si>
  <si>
    <t>7</t>
  </si>
  <si>
    <t>M</t>
  </si>
  <si>
    <t>58343872</t>
  </si>
  <si>
    <t>kamenivo drcené hrubé frakce 8/16</t>
  </si>
  <si>
    <t>8</t>
  </si>
  <si>
    <t>891887518</t>
  </si>
  <si>
    <t>Vodorovné konstrukce</t>
  </si>
  <si>
    <t>451572111</t>
  </si>
  <si>
    <t>Lože pod potrubí, stoky a drobné objekty v otevřeném výkopu z kameniva drobného těženého 0 až 4 mm</t>
  </si>
  <si>
    <t>462643339</t>
  </si>
  <si>
    <t>9</t>
  </si>
  <si>
    <t>452323151</t>
  </si>
  <si>
    <t>Podkladní a zajišťovací konstrukce z betonu železového v otevřeném výkopu bloky pro potrubí z betonu tř. C 20/25</t>
  </si>
  <si>
    <t>-1381892970</t>
  </si>
  <si>
    <t>10</t>
  </si>
  <si>
    <t>452353101</t>
  </si>
  <si>
    <t>Bednění podkladních a zajišťovacích konstrukcí v otevřeném výkopu bloků pro potrubí</t>
  </si>
  <si>
    <t>m2</t>
  </si>
  <si>
    <t>1014473493</t>
  </si>
  <si>
    <t>Trubní vedení</t>
  </si>
  <si>
    <t>14</t>
  </si>
  <si>
    <t>871265211</t>
  </si>
  <si>
    <t>Kanalizační potrubí z tvrdého PVC v otevřeném výkopu ve sklonu do 20 %, hladkého plnostěnného jednovrstvého, tuhost třídy SN 4 DN 110</t>
  </si>
  <si>
    <t>m</t>
  </si>
  <si>
    <t>757512953</t>
  </si>
  <si>
    <t>16</t>
  </si>
  <si>
    <t>871275211</t>
  </si>
  <si>
    <t>Kanalizační potrubí z tvrdého PVC v otevřeném výkopu ve sklonu do 20 %, hladkého plnostěnného jednovrstvého, tuhost třídy SN 4 DN 125</t>
  </si>
  <si>
    <t>-834554128</t>
  </si>
  <si>
    <t>93</t>
  </si>
  <si>
    <t>871315211</t>
  </si>
  <si>
    <t>Kanalizační potrubí z tvrdého PVC v otevřeném výkopu ve sklonu do 20 %, hladkého plnostěnného jednovrstvého, tuhost třídy SN 4 DN 160</t>
  </si>
  <si>
    <t>-432236388</t>
  </si>
  <si>
    <t>111</t>
  </si>
  <si>
    <t>871355211</t>
  </si>
  <si>
    <t>Kanalizační potrubí z tvrdého PVC v otevřeném výkopu ve sklonu do 20 %, hladkého plnostěnného jednovrstvého, tuhost třídy SN 4 DN 200</t>
  </si>
  <si>
    <t>277972924</t>
  </si>
  <si>
    <t>19</t>
  </si>
  <si>
    <t>892271111</t>
  </si>
  <si>
    <t>Tlakové zkoušky vodou na potrubí DN 100 nebo 125</t>
  </si>
  <si>
    <t>693018436</t>
  </si>
  <si>
    <t>20</t>
  </si>
  <si>
    <t>892351111</t>
  </si>
  <si>
    <t>Tlakové zkoušky vodou na potrubí DN 150 nebo 200</t>
  </si>
  <si>
    <t>814257716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</si>
  <si>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</si>
  <si>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</si>
  <si>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</si>
  <si>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 m</t>
  </si>
  <si>
    <t>1583652962</t>
  </si>
  <si>
    <t xml:space="preserve"> Ostatní konstrukce a práce, bourání</t>
  </si>
  <si>
    <t>96</t>
  </si>
  <si>
    <t>972055131</t>
  </si>
  <si>
    <t>Vybourání otvorů ve stropech nebo klenbách železobetonových  ve stropech z dutých prefabrikátů, plochy do 0,0225 m2, tl. do 120 mm</t>
  </si>
  <si>
    <t>kus</t>
  </si>
  <si>
    <t>-1840491314</t>
  </si>
  <si>
    <t>94</t>
  </si>
  <si>
    <t>974031122</t>
  </si>
  <si>
    <t>Vysekání rýh ve zdivu cihelném na maltu vápennou nebo vápenocementovou  do hl. 30 mm a šířky do 70 mm</t>
  </si>
  <si>
    <t>-1433413462</t>
  </si>
  <si>
    <t>95</t>
  </si>
  <si>
    <t>974031164</t>
  </si>
  <si>
    <t>Vysekání rýh ve zdivu cihelném na maltu vápennou nebo vápenocementovou  do hl. 150 mm a šířky do 150 mm</t>
  </si>
  <si>
    <t>2140990815</t>
  </si>
  <si>
    <t>24</t>
  </si>
  <si>
    <t>97xxxxxx1</t>
  </si>
  <si>
    <t>Vyčerpání a následné vyčištění Lapolu vč. drobných oprav</t>
  </si>
  <si>
    <t>soubor</t>
  </si>
  <si>
    <t>755244246</t>
  </si>
  <si>
    <t>997</t>
  </si>
  <si>
    <t>Přesun sutě</t>
  </si>
  <si>
    <t>97</t>
  </si>
  <si>
    <t>997013212</t>
  </si>
  <si>
    <t>Vnitrostaveništní doprava suti a vybouraných hmot  vodorovně do 50 m svisle ručně pro budovy a haly výšky přes 6 do 9 m</t>
  </si>
  <si>
    <t>-1592811076</t>
  </si>
  <si>
    <t>26</t>
  </si>
  <si>
    <t>997013509</t>
  </si>
  <si>
    <t>Odvoz suti a vybouraných hmot na skládku nebo meziskládku se složením, na vzdálenost Příplatek k ceně za každý další i započatý 1 km přes 1 km</t>
  </si>
  <si>
    <t>1160298600</t>
  </si>
  <si>
    <t>27</t>
  </si>
  <si>
    <t>997013831</t>
  </si>
  <si>
    <t>Poplatek za uložení stavebního odpadu na skládce (skládkovné) směsného</t>
  </si>
  <si>
    <t>290722696</t>
  </si>
  <si>
    <t>PSV</t>
  </si>
  <si>
    <t>Práce a dodávky PSV</t>
  </si>
  <si>
    <t>721</t>
  </si>
  <si>
    <t>Zdravotechnika - vnitřní kanalizace</t>
  </si>
  <si>
    <t>28</t>
  </si>
  <si>
    <t>721140802</t>
  </si>
  <si>
    <t>Demontáž potrubí z litinových trub  odpadních nebo dešťových do DN 100</t>
  </si>
  <si>
    <t>-861078981</t>
  </si>
  <si>
    <t>114</t>
  </si>
  <si>
    <t>721140806</t>
  </si>
  <si>
    <t>Demontáž potrubí z litinových trub  odpadních nebo dešťových přes 100 do DN 200</t>
  </si>
  <si>
    <t>-793322026</t>
  </si>
  <si>
    <t>112</t>
  </si>
  <si>
    <t>721140913</t>
  </si>
  <si>
    <t>Opravy odpadního potrubí litinového  propojení dosavadního potrubí DN 75</t>
  </si>
  <si>
    <t>-2123819099</t>
  </si>
  <si>
    <t>30</t>
  </si>
  <si>
    <t>721140915</t>
  </si>
  <si>
    <t>Opravy odpadního potrubí litinového  propojení dosavadního potrubí DN 100</t>
  </si>
  <si>
    <t>-24965170</t>
  </si>
  <si>
    <t>113</t>
  </si>
  <si>
    <t>721140916</t>
  </si>
  <si>
    <t>Opravy odpadního potrubí litinového  propojení dosavadního potrubí DN 125</t>
  </si>
  <si>
    <t>1849449180</t>
  </si>
  <si>
    <t>98</t>
  </si>
  <si>
    <t>721171803</t>
  </si>
  <si>
    <t>Demontáž potrubí z novodurových trub odpadních nebo připojovacích do D 75</t>
  </si>
  <si>
    <t>1829959875</t>
  </si>
  <si>
    <t>32</t>
  </si>
  <si>
    <t>721174024</t>
  </si>
  <si>
    <t>Potrubí z plastových trub HT Systém (polypropylenové PPs) odpadní (svislé) DN 70</t>
  </si>
  <si>
    <t>-549747143</t>
  </si>
  <si>
    <t>33</t>
  </si>
  <si>
    <t>721174025</t>
  </si>
  <si>
    <t>Potrubí z plastových trub HT Systém (polypropylenové PPs) odpadní (svislé) DN 100</t>
  </si>
  <si>
    <t>499616338</t>
  </si>
  <si>
    <t>115</t>
  </si>
  <si>
    <t>721174026</t>
  </si>
  <si>
    <t>Potrubí z trub polypropylenových odpadní (svislé) DN 125</t>
  </si>
  <si>
    <t>254237518</t>
  </si>
  <si>
    <t>35</t>
  </si>
  <si>
    <t>721174043</t>
  </si>
  <si>
    <t>Potrubí z plastových trub HT Systém (polypropylenové PPs) připojovací DN 50</t>
  </si>
  <si>
    <t>2077866442</t>
  </si>
  <si>
    <t>38</t>
  </si>
  <si>
    <t>721194104</t>
  </si>
  <si>
    <t>Vyměření přípojek na potrubí vyvedení a upevnění odpadních výpustek DN 40</t>
  </si>
  <si>
    <t>-834880891</t>
  </si>
  <si>
    <t>39</t>
  </si>
  <si>
    <t>721194105</t>
  </si>
  <si>
    <t>Vyměření přípojek na potrubí vyvedení a upevnění odpadních výpustek DN 50</t>
  </si>
  <si>
    <t>1020036784</t>
  </si>
  <si>
    <t>40</t>
  </si>
  <si>
    <t>721194109</t>
  </si>
  <si>
    <t>Vyměření přípojek na potrubí vyvedení a upevnění odpadních výpustek DN 100</t>
  </si>
  <si>
    <t>-1072851381</t>
  </si>
  <si>
    <t>99</t>
  </si>
  <si>
    <t>721211403</t>
  </si>
  <si>
    <t>Podlahové vpusti s vodorovným odtokem DN 50/75 s kulovým kloubem</t>
  </si>
  <si>
    <t>77648390</t>
  </si>
  <si>
    <t>41</t>
  </si>
  <si>
    <t>721211422</t>
  </si>
  <si>
    <t>Podlahové vpusti se svislým odtokem DN 50/75/110 (HL 317) mřížka nerez 138x138</t>
  </si>
  <si>
    <t>-443898277</t>
  </si>
  <si>
    <t>42</t>
  </si>
  <si>
    <t>721290123</t>
  </si>
  <si>
    <t>Zkouška těsnosti kanalizace v objektech kouřem do DN 300</t>
  </si>
  <si>
    <t>-1932054333</t>
  </si>
  <si>
    <t>43</t>
  </si>
  <si>
    <t>998721202</t>
  </si>
  <si>
    <t>Přesun hmot pro vnitřní kanalizace  stanovený procentní sazbou (%) z ceny vodorovná dopravní vzdálenost do 50 m v objektech výšky přes 6 do 12 m</t>
  </si>
  <si>
    <t>%</t>
  </si>
  <si>
    <t>235427086</t>
  </si>
  <si>
    <t>722</t>
  </si>
  <si>
    <t>Zdravotechnika - vnitřní vodovod</t>
  </si>
  <si>
    <t>44</t>
  </si>
  <si>
    <t>722170801</t>
  </si>
  <si>
    <t>Demontáž rozvodů vody z plastů  do Ø 25 mm</t>
  </si>
  <si>
    <t>622303470</t>
  </si>
  <si>
    <t>45</t>
  </si>
  <si>
    <t>722170804</t>
  </si>
  <si>
    <t>Demontáž rozvodů vody z plastů  přes 25 do Ø 50 mm</t>
  </si>
  <si>
    <t>11404867</t>
  </si>
  <si>
    <t>107</t>
  </si>
  <si>
    <t>722171932</t>
  </si>
  <si>
    <t>Výměna trubky, tvarovky, vsazení odbočky  na rozvodech vody z plastů D přes 16 do 20 mm</t>
  </si>
  <si>
    <t>174309020</t>
  </si>
  <si>
    <t>108</t>
  </si>
  <si>
    <t>722171933</t>
  </si>
  <si>
    <t>Výměna trubky, tvarovky, vsazení odbočky  na rozvodech vody z plastů D přes 20 do 25 mm</t>
  </si>
  <si>
    <t>-2036020659</t>
  </si>
  <si>
    <t>46</t>
  </si>
  <si>
    <t>722171934</t>
  </si>
  <si>
    <t>Výměna trubky, tvarovky, vsazení odbočky  na rozvodech vody z plastů D přes 25 do 32 mm</t>
  </si>
  <si>
    <t>699117827</t>
  </si>
  <si>
    <t>105</t>
  </si>
  <si>
    <t>7221740010</t>
  </si>
  <si>
    <t>Potrubí z plastových trubek z polypropylenu (PPR) svařovaných polyfuzně PN 16 (SDR 7,4) PP-RCT D 32 x 4,4 mm</t>
  </si>
  <si>
    <t>1773402452</t>
  </si>
  <si>
    <t>47</t>
  </si>
  <si>
    <t>722174008</t>
  </si>
  <si>
    <t>Potrubí z plastových trubek z polypropylenu (PPR) svařovaných polyfuzně PN 16 (SDR 7,4) Potrubí vodovodní plastové PP-RCT svar polyfuze FIBER BASALT PLUS D 20 x 2,8 mm</t>
  </si>
  <si>
    <t>-131881709</t>
  </si>
  <si>
    <t>48</t>
  </si>
  <si>
    <t>722174009</t>
  </si>
  <si>
    <t>Potrubí z plastových trubek z polypropylenu (PPR) svařovaných polyfuzně PN 16 (SDR 7,4) PP-RCT D 25 x 3,5 mm</t>
  </si>
  <si>
    <t>-1545060963</t>
  </si>
  <si>
    <t>106</t>
  </si>
  <si>
    <t>722174022</t>
  </si>
  <si>
    <t>Potrubí z plastových trubek z polypropylenu (PPR) svařovaných polyfuzně PN 20 (SDR 6) D 20 x 3,4</t>
  </si>
  <si>
    <t>566751023</t>
  </si>
  <si>
    <t>50</t>
  </si>
  <si>
    <t>722174023</t>
  </si>
  <si>
    <t>Potrubí z plastových trubek z polypropylenu (PPR) svařovaných polyfuzně PN 20 (SDR 6) D 25 x 4,2</t>
  </si>
  <si>
    <t>-793367944</t>
  </si>
  <si>
    <t>52</t>
  </si>
  <si>
    <t>722181211</t>
  </si>
  <si>
    <t>Ochrana potrubí tepelně izolačními trubicemi z pěnového polyetylenu PE přilepenými v příčných a podélných spojích, tloušťky izolace do 6 mm, vnitřního průměru izolace DN do 22 mm</t>
  </si>
  <si>
    <t>-1789179298</t>
  </si>
  <si>
    <t>53</t>
  </si>
  <si>
    <t>722181212</t>
  </si>
  <si>
    <t>Ochrana potrubí tepelně izolačními trubicemi z pěnového polyetylenu PE přilepenými v příčných a podélných spojích, tloušťky izolace do 6 mm, vnitřního průměru izolace DN přes 22 do 32 mm</t>
  </si>
  <si>
    <t>475348926</t>
  </si>
  <si>
    <t>54</t>
  </si>
  <si>
    <t>722181241</t>
  </si>
  <si>
    <t>Ochrana potrubí  termoizolačními trubicemi z pěnového polyetylenu PE přilepenými v příčných a podélných spojích, tloušťky izolace přes 13 do 20 mm, vnitřního průměru izolace DN do 22 mm</t>
  </si>
  <si>
    <t>421663878</t>
  </si>
  <si>
    <t>55</t>
  </si>
  <si>
    <t>722181242</t>
  </si>
  <si>
    <t>Ochrana potrubí  termoizolačními trubicemi z pěnového polyetylenu PE přilepenými v příčných a podélných spojích, tloušťky izolace přes 13 do 20 mm, vnitřního průměru izolace DN přes 22 do 45 mm</t>
  </si>
  <si>
    <t>-250450634</t>
  </si>
  <si>
    <t>56</t>
  </si>
  <si>
    <t>722220111</t>
  </si>
  <si>
    <t>Armatury s jedním závitem nástěnky pro výtokový ventil G 1/2</t>
  </si>
  <si>
    <t>-1293251510</t>
  </si>
  <si>
    <t>57</t>
  </si>
  <si>
    <t>722220121</t>
  </si>
  <si>
    <t>Armatury s jedním závitem nástěnky pro baterii G 1/2</t>
  </si>
  <si>
    <t>pár</t>
  </si>
  <si>
    <t>-1438677145</t>
  </si>
  <si>
    <t>59</t>
  </si>
  <si>
    <t>722232043</t>
  </si>
  <si>
    <t>Armatury se dvěma závity kulové kohouty PN 42 do 185  st.C přímé vnitřní závit (R 250 D Giacomini) G 1/2</t>
  </si>
  <si>
    <t>-1712000337</t>
  </si>
  <si>
    <t>60</t>
  </si>
  <si>
    <t>722232044</t>
  </si>
  <si>
    <t>Armatury se dvěma závity kulové kohouty PN 42 do 185  st.C přímé vnitřní závit (R 250 D Giacomini) G 3/4</t>
  </si>
  <si>
    <t>-1226015658</t>
  </si>
  <si>
    <t>109</t>
  </si>
  <si>
    <t>722232061</t>
  </si>
  <si>
    <t>Armatury se dvěma závity kulové kohouty PN 42 do 185 °C přímé vnitřní závit s vypouštěním G 1/2</t>
  </si>
  <si>
    <t>1867845171</t>
  </si>
  <si>
    <t>110</t>
  </si>
  <si>
    <t>722232062</t>
  </si>
  <si>
    <t>Armatury se dvěma závity kulové kohouty PN 42 do 185 °C přímé vnitřní závit s vypouštěním G 3/4</t>
  </si>
  <si>
    <t>-695498853</t>
  </si>
  <si>
    <t>62</t>
  </si>
  <si>
    <t>722232171</t>
  </si>
  <si>
    <t>Armatury se dvěma závity kulové kohouty PN 42 do 185  st.C rohové plnoprůtokové vnější a vnitřní závit (R 780 Giacomini) G 1/2</t>
  </si>
  <si>
    <t>-1697961624</t>
  </si>
  <si>
    <t>63</t>
  </si>
  <si>
    <t>722232222</t>
  </si>
  <si>
    <t>Armatury se dvěma závity kulové kohouty PN 42 do 185  st.C rohové plnoprůtokové 2x vnější (R 782 Giacomini) G 3/4</t>
  </si>
  <si>
    <t>766358571</t>
  </si>
  <si>
    <t>64</t>
  </si>
  <si>
    <t>722290226</t>
  </si>
  <si>
    <t>Zkoušky, proplach a desinfekce vodovodního potrubí zkoušky těsnosti vodovodního potrubí závitového do DN 50</t>
  </si>
  <si>
    <t>-406499046</t>
  </si>
  <si>
    <t>65</t>
  </si>
  <si>
    <t>722290234</t>
  </si>
  <si>
    <t>Zkoušky, proplach a desinfekce vodovodního potrubí proplach a desinfekce vodovodního potrubí do DN 80</t>
  </si>
  <si>
    <t>-825308390</t>
  </si>
  <si>
    <t>66</t>
  </si>
  <si>
    <t>998722202</t>
  </si>
  <si>
    <t>Přesun hmot pro vnitřní vodovod  stanovený procentní sazbou (%) z ceny vodorovná dopravní vzdálenost do 50 m v objektech výšky přes 6 do 12 m</t>
  </si>
  <si>
    <t>427366226</t>
  </si>
  <si>
    <t>723</t>
  </si>
  <si>
    <t>Zdravotechnika - vnitřní plynovod</t>
  </si>
  <si>
    <t>67</t>
  </si>
  <si>
    <t>723120804</t>
  </si>
  <si>
    <t>Demontáž potrubí svařovaného z ocelových trubek závitových  do DN 25</t>
  </si>
  <si>
    <t>-401177710</t>
  </si>
  <si>
    <t>101</t>
  </si>
  <si>
    <t>723120805</t>
  </si>
  <si>
    <t>Demontáž potrubí svařovaného z ocelových trubek závitových  přes 25 do DN 50</t>
  </si>
  <si>
    <t>1365176444</t>
  </si>
  <si>
    <t>102</t>
  </si>
  <si>
    <t>723120809</t>
  </si>
  <si>
    <t>Demontáž potrubí svařovaného z ocelových trubek závitových  přes 50 do DN 80</t>
  </si>
  <si>
    <t>-2017717986</t>
  </si>
  <si>
    <t>103</t>
  </si>
  <si>
    <t>723160819</t>
  </si>
  <si>
    <t>Demontáž přípojek k plynoměrům  spojovaných na závit s ochozem G 3</t>
  </si>
  <si>
    <t>591926327</t>
  </si>
  <si>
    <t>68</t>
  </si>
  <si>
    <t>723190901</t>
  </si>
  <si>
    <t>Opravy plynovodního potrubí  uzavření nebo otevření potrubí</t>
  </si>
  <si>
    <t>382570218</t>
  </si>
  <si>
    <t>104</t>
  </si>
  <si>
    <t>723260802</t>
  </si>
  <si>
    <t>Demontáž plynoměrů  maximální průtok Q (m3/hod) do 65 m3/h</t>
  </si>
  <si>
    <t>502168453</t>
  </si>
  <si>
    <t>73</t>
  </si>
  <si>
    <t>998723202</t>
  </si>
  <si>
    <t>Přesun hmot pro vnitřní plynovod  stanovený procentní sazbou (%) z ceny vodorovná dopravní vzdálenost do 50 m v objektech výšky přes 6 do 12 m</t>
  </si>
  <si>
    <t>-522589132</t>
  </si>
  <si>
    <t>725</t>
  </si>
  <si>
    <t>Zdravotechnika - zařizovací předměty</t>
  </si>
  <si>
    <t>74</t>
  </si>
  <si>
    <t>725110811</t>
  </si>
  <si>
    <t>Demontáž klozetů  splachovacích s nádrží nebo tlakovým splachovačem</t>
  </si>
  <si>
    <t>1992295752</t>
  </si>
  <si>
    <t>75</t>
  </si>
  <si>
    <t>725111131</t>
  </si>
  <si>
    <t>Zařízení záchodů splachovače nádržkové plastové vysokopoložené</t>
  </si>
  <si>
    <t>1570565646</t>
  </si>
  <si>
    <t>76</t>
  </si>
  <si>
    <t>725112171</t>
  </si>
  <si>
    <t>Zařízení záchodů kombi klozety s hlubokým splachováním odpad vodorovný, včetně sedátka</t>
  </si>
  <si>
    <t>850771239</t>
  </si>
  <si>
    <t>77</t>
  </si>
  <si>
    <t>725210821</t>
  </si>
  <si>
    <t>Demontáž umyvadel bez výtokových armatur umyvadel</t>
  </si>
  <si>
    <t>-1839077982</t>
  </si>
  <si>
    <t>78</t>
  </si>
  <si>
    <t>725211602</t>
  </si>
  <si>
    <t>Umyvadla keramická bez výtokových armatur se zápachovou uzávěrkou připevněná na stěnu šrouby bílá bez sloupu nebo krytu na sifon 550 mm</t>
  </si>
  <si>
    <t>-919124907</t>
  </si>
  <si>
    <t>100</t>
  </si>
  <si>
    <t>725241218.TKO</t>
  </si>
  <si>
    <t>Vanička sprchová z litého polymermramoru obdélníková TEIKO DRACO 1200x900 mm</t>
  </si>
  <si>
    <t>1129838916</t>
  </si>
  <si>
    <t>81</t>
  </si>
  <si>
    <t>725330820</t>
  </si>
  <si>
    <t>Demontáž výlevek bez výtokových armatur a bez nádrže a splachovacího potrubí diturvitových</t>
  </si>
  <si>
    <t>-1877909254</t>
  </si>
  <si>
    <t>82</t>
  </si>
  <si>
    <t>725331111</t>
  </si>
  <si>
    <t>Výlevky bez výtokových armatur a splachovací nádrže keramické se sklopnou plastovou mřížkou 425 mm</t>
  </si>
  <si>
    <t>1323949353</t>
  </si>
  <si>
    <t>83</t>
  </si>
  <si>
    <t>725813111</t>
  </si>
  <si>
    <t>Ventily rohové bez připojovací trubičky nebo flexi hadičky G 1/2</t>
  </si>
  <si>
    <t>-150978496</t>
  </si>
  <si>
    <t>84</t>
  </si>
  <si>
    <t>725820801</t>
  </si>
  <si>
    <t>Demontáž baterií nástěnných do G 3/4</t>
  </si>
  <si>
    <t>492433717</t>
  </si>
  <si>
    <t>86</t>
  </si>
  <si>
    <t>725821312</t>
  </si>
  <si>
    <t>Baterie dřezové nástěnné pákové s otáčivým kulatým ústím a délkou ramínka 300 mm</t>
  </si>
  <si>
    <t>-1644949446</t>
  </si>
  <si>
    <t>88</t>
  </si>
  <si>
    <t>725822613</t>
  </si>
  <si>
    <t>Baterie umyvadlové stojánkové pákové s výpustí</t>
  </si>
  <si>
    <t>274365238</t>
  </si>
  <si>
    <t>89</t>
  </si>
  <si>
    <t>725841312</t>
  </si>
  <si>
    <t>Baterie sprchové nástěnné pákové</t>
  </si>
  <si>
    <t>1465468395</t>
  </si>
  <si>
    <t>90</t>
  </si>
  <si>
    <t>725841332</t>
  </si>
  <si>
    <t>Baterie sprchové podomítkové (zápustné) s přepínačem a pohyblivým držákem</t>
  </si>
  <si>
    <t>-90757012</t>
  </si>
  <si>
    <t>92</t>
  </si>
  <si>
    <t>998725202</t>
  </si>
  <si>
    <t>Přesun hmot pro zařizovací předměty  stanovený procentní sazbou (%) z ceny vodorovná dopravní vzdálenost do 50 m v objektech výšky přes 6 do 12 m</t>
  </si>
  <si>
    <t>-841065256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</si>
</sst>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0" fillId="5" borderId="7" xfId="0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 applyProtection="1">
      <alignment horizontal="right"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protection locked="0"/>
    </xf>
    <xf numFmtId="4" fontId="6" fillId="0" borderId="0" xfId="0" applyNumberFormat="1" applyFont="1" applyAlignment="1" applyProtection="1">
      <protection locked="0"/>
    </xf>
    <xf numFmtId="4" fontId="7" fillId="0" borderId="0" xfId="0" applyNumberFormat="1" applyFont="1" applyAlignment="1" applyProtection="1">
      <protection locked="0"/>
    </xf>
    <xf numFmtId="0" fontId="0" fillId="0" borderId="0" xfId="0" applyProtection="1"/>
    <xf numFmtId="0" fontId="0" fillId="0" borderId="2" xfId="0" applyBorder="1" applyProtection="1"/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19" fillId="5" borderId="17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/>
    <xf numFmtId="0" fontId="0" fillId="0" borderId="1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19" fillId="5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167" fontId="19" fillId="3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42" t="s">
        <v>5</v>
      </c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173" t="s">
        <v>14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R5" s="17"/>
      <c r="BE5" s="170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174" t="s">
        <v>17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R6" s="17"/>
      <c r="BE6" s="171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1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1"/>
      <c r="BS8" s="14" t="s">
        <v>6</v>
      </c>
    </row>
    <row r="9" spans="1:74" s="1" customFormat="1" ht="14.45" customHeight="1" x14ac:dyDescent="0.2">
      <c r="B9" s="17"/>
      <c r="AR9" s="17"/>
      <c r="BE9" s="171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171"/>
      <c r="BS10" s="14" t="s">
        <v>6</v>
      </c>
    </row>
    <row r="11" spans="1:74" s="1" customFormat="1" ht="18.399999999999999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E11" s="171"/>
      <c r="BS11" s="14" t="s">
        <v>6</v>
      </c>
    </row>
    <row r="12" spans="1:74" s="1" customFormat="1" ht="6.95" customHeight="1" x14ac:dyDescent="0.2">
      <c r="B12" s="17"/>
      <c r="AR12" s="17"/>
      <c r="BE12" s="171"/>
      <c r="BS12" s="14" t="s">
        <v>6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E13" s="171"/>
      <c r="BS13" s="14" t="s">
        <v>6</v>
      </c>
    </row>
    <row r="14" spans="1:74" ht="12.75" x14ac:dyDescent="0.2">
      <c r="B14" s="17"/>
      <c r="E14" s="175" t="s">
        <v>29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4" t="s">
        <v>27</v>
      </c>
      <c r="AN14" s="26" t="s">
        <v>29</v>
      </c>
      <c r="AR14" s="17"/>
      <c r="BE14" s="171"/>
      <c r="BS14" s="14" t="s">
        <v>6</v>
      </c>
    </row>
    <row r="15" spans="1:74" s="1" customFormat="1" ht="6.95" customHeight="1" x14ac:dyDescent="0.2">
      <c r="B15" s="17"/>
      <c r="AR15" s="17"/>
      <c r="BE15" s="171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E16" s="171"/>
      <c r="BS16" s="14" t="s">
        <v>3</v>
      </c>
    </row>
    <row r="17" spans="1:71" s="1" customFormat="1" ht="18.399999999999999" customHeight="1" x14ac:dyDescent="0.2">
      <c r="B17" s="17"/>
      <c r="E17" s="22" t="s">
        <v>31</v>
      </c>
      <c r="AK17" s="24" t="s">
        <v>27</v>
      </c>
      <c r="AN17" s="22" t="s">
        <v>1</v>
      </c>
      <c r="AR17" s="17"/>
      <c r="BE17" s="171"/>
      <c r="BS17" s="14" t="s">
        <v>32</v>
      </c>
    </row>
    <row r="18" spans="1:71" s="1" customFormat="1" ht="6.95" customHeight="1" x14ac:dyDescent="0.2">
      <c r="B18" s="17"/>
      <c r="AR18" s="17"/>
      <c r="BE18" s="171"/>
      <c r="BS18" s="14" t="s">
        <v>6</v>
      </c>
    </row>
    <row r="19" spans="1:71" s="1" customFormat="1" ht="12" customHeight="1" x14ac:dyDescent="0.2">
      <c r="B19" s="17"/>
      <c r="D19" s="24" t="s">
        <v>33</v>
      </c>
      <c r="AK19" s="24" t="s">
        <v>25</v>
      </c>
      <c r="AN19" s="22" t="s">
        <v>1</v>
      </c>
      <c r="AR19" s="17"/>
      <c r="BE19" s="171"/>
      <c r="BS19" s="14" t="s">
        <v>6</v>
      </c>
    </row>
    <row r="20" spans="1:71" s="1" customFormat="1" ht="18.399999999999999" customHeight="1" x14ac:dyDescent="0.2">
      <c r="B20" s="17"/>
      <c r="E20" s="22" t="s">
        <v>34</v>
      </c>
      <c r="AK20" s="24" t="s">
        <v>27</v>
      </c>
      <c r="AN20" s="22" t="s">
        <v>1</v>
      </c>
      <c r="AR20" s="17"/>
      <c r="BE20" s="171"/>
      <c r="BS20" s="14" t="s">
        <v>3</v>
      </c>
    </row>
    <row r="21" spans="1:71" s="1" customFormat="1" ht="6.95" customHeight="1" x14ac:dyDescent="0.2">
      <c r="B21" s="17"/>
      <c r="AR21" s="17"/>
      <c r="BE21" s="171"/>
    </row>
    <row r="22" spans="1:71" s="1" customFormat="1" ht="12" customHeight="1" x14ac:dyDescent="0.2">
      <c r="B22" s="17"/>
      <c r="D22" s="24" t="s">
        <v>35</v>
      </c>
      <c r="AR22" s="17"/>
      <c r="BE22" s="171"/>
    </row>
    <row r="23" spans="1:71" s="1" customFormat="1" ht="16.5" customHeight="1" x14ac:dyDescent="0.2">
      <c r="B23" s="17"/>
      <c r="E23" s="177" t="s">
        <v>1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R23" s="17"/>
      <c r="BE23" s="171"/>
    </row>
    <row r="24" spans="1:71" s="1" customFormat="1" ht="6.95" customHeight="1" x14ac:dyDescent="0.2">
      <c r="B24" s="17"/>
      <c r="AR24" s="17"/>
      <c r="BE24" s="171"/>
    </row>
    <row r="25" spans="1:71" s="1" customFormat="1" ht="6.95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71"/>
    </row>
    <row r="26" spans="1:71" s="2" customFormat="1" ht="25.9" customHeight="1" x14ac:dyDescent="0.2">
      <c r="A26" s="28"/>
      <c r="B26" s="29"/>
      <c r="C26" s="28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8">
        <f>ROUND(AG94,2)</f>
        <v>0</v>
      </c>
      <c r="AL26" s="179"/>
      <c r="AM26" s="179"/>
      <c r="AN26" s="179"/>
      <c r="AO26" s="179"/>
      <c r="AP26" s="28"/>
      <c r="AQ26" s="28"/>
      <c r="AR26" s="29"/>
      <c r="BE26" s="171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71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80" t="s">
        <v>37</v>
      </c>
      <c r="M28" s="180"/>
      <c r="N28" s="180"/>
      <c r="O28" s="180"/>
      <c r="P28" s="180"/>
      <c r="Q28" s="28"/>
      <c r="R28" s="28"/>
      <c r="S28" s="28"/>
      <c r="T28" s="28"/>
      <c r="U28" s="28"/>
      <c r="V28" s="28"/>
      <c r="W28" s="180" t="s">
        <v>38</v>
      </c>
      <c r="X28" s="180"/>
      <c r="Y28" s="180"/>
      <c r="Z28" s="180"/>
      <c r="AA28" s="180"/>
      <c r="AB28" s="180"/>
      <c r="AC28" s="180"/>
      <c r="AD28" s="180"/>
      <c r="AE28" s="180"/>
      <c r="AF28" s="28"/>
      <c r="AG28" s="28"/>
      <c r="AH28" s="28"/>
      <c r="AI28" s="28"/>
      <c r="AJ28" s="28"/>
      <c r="AK28" s="180" t="s">
        <v>39</v>
      </c>
      <c r="AL28" s="180"/>
      <c r="AM28" s="180"/>
      <c r="AN28" s="180"/>
      <c r="AO28" s="180"/>
      <c r="AP28" s="28"/>
      <c r="AQ28" s="28"/>
      <c r="AR28" s="29"/>
      <c r="BE28" s="171"/>
    </row>
    <row r="29" spans="1:71" s="3" customFormat="1" ht="14.45" customHeight="1" x14ac:dyDescent="0.2">
      <c r="B29" s="32"/>
      <c r="D29" s="24" t="s">
        <v>40</v>
      </c>
      <c r="F29" s="24" t="s">
        <v>41</v>
      </c>
      <c r="L29" s="165">
        <v>0.21</v>
      </c>
      <c r="M29" s="164"/>
      <c r="N29" s="164"/>
      <c r="O29" s="164"/>
      <c r="P29" s="164"/>
      <c r="W29" s="163">
        <f>ROUND(AZ94, 2)</f>
        <v>0</v>
      </c>
      <c r="X29" s="164"/>
      <c r="Y29" s="164"/>
      <c r="Z29" s="164"/>
      <c r="AA29" s="164"/>
      <c r="AB29" s="164"/>
      <c r="AC29" s="164"/>
      <c r="AD29" s="164"/>
      <c r="AE29" s="164"/>
      <c r="AK29" s="163">
        <f>ROUND(AV94, 2)</f>
        <v>0</v>
      </c>
      <c r="AL29" s="164"/>
      <c r="AM29" s="164"/>
      <c r="AN29" s="164"/>
      <c r="AO29" s="164"/>
      <c r="AR29" s="32"/>
      <c r="BE29" s="172"/>
    </row>
    <row r="30" spans="1:71" s="3" customFormat="1" ht="14.45" customHeight="1" x14ac:dyDescent="0.2">
      <c r="B30" s="32"/>
      <c r="F30" s="24" t="s">
        <v>42</v>
      </c>
      <c r="L30" s="165">
        <v>0.15</v>
      </c>
      <c r="M30" s="164"/>
      <c r="N30" s="164"/>
      <c r="O30" s="164"/>
      <c r="P30" s="164"/>
      <c r="W30" s="163">
        <f>ROUND(BA94, 2)</f>
        <v>0</v>
      </c>
      <c r="X30" s="164"/>
      <c r="Y30" s="164"/>
      <c r="Z30" s="164"/>
      <c r="AA30" s="164"/>
      <c r="AB30" s="164"/>
      <c r="AC30" s="164"/>
      <c r="AD30" s="164"/>
      <c r="AE30" s="164"/>
      <c r="AK30" s="163">
        <f>ROUND(AW94, 2)</f>
        <v>0</v>
      </c>
      <c r="AL30" s="164"/>
      <c r="AM30" s="164"/>
      <c r="AN30" s="164"/>
      <c r="AO30" s="164"/>
      <c r="AR30" s="32"/>
      <c r="BE30" s="172"/>
    </row>
    <row r="31" spans="1:71" s="3" customFormat="1" ht="14.45" hidden="1" customHeight="1" x14ac:dyDescent="0.2">
      <c r="B31" s="32"/>
      <c r="F31" s="24" t="s">
        <v>43</v>
      </c>
      <c r="L31" s="165">
        <v>0.21</v>
      </c>
      <c r="M31" s="164"/>
      <c r="N31" s="164"/>
      <c r="O31" s="164"/>
      <c r="P31" s="164"/>
      <c r="W31" s="163">
        <f>ROUND(BB94, 2)</f>
        <v>0</v>
      </c>
      <c r="X31" s="164"/>
      <c r="Y31" s="164"/>
      <c r="Z31" s="164"/>
      <c r="AA31" s="164"/>
      <c r="AB31" s="164"/>
      <c r="AC31" s="164"/>
      <c r="AD31" s="164"/>
      <c r="AE31" s="164"/>
      <c r="AK31" s="163">
        <v>0</v>
      </c>
      <c r="AL31" s="164"/>
      <c r="AM31" s="164"/>
      <c r="AN31" s="164"/>
      <c r="AO31" s="164"/>
      <c r="AR31" s="32"/>
      <c r="BE31" s="172"/>
    </row>
    <row r="32" spans="1:71" s="3" customFormat="1" ht="14.45" hidden="1" customHeight="1" x14ac:dyDescent="0.2">
      <c r="B32" s="32"/>
      <c r="F32" s="24" t="s">
        <v>44</v>
      </c>
      <c r="L32" s="165">
        <v>0.15</v>
      </c>
      <c r="M32" s="164"/>
      <c r="N32" s="164"/>
      <c r="O32" s="164"/>
      <c r="P32" s="164"/>
      <c r="W32" s="163">
        <f>ROUND(BC94, 2)</f>
        <v>0</v>
      </c>
      <c r="X32" s="164"/>
      <c r="Y32" s="164"/>
      <c r="Z32" s="164"/>
      <c r="AA32" s="164"/>
      <c r="AB32" s="164"/>
      <c r="AC32" s="164"/>
      <c r="AD32" s="164"/>
      <c r="AE32" s="164"/>
      <c r="AK32" s="163">
        <v>0</v>
      </c>
      <c r="AL32" s="164"/>
      <c r="AM32" s="164"/>
      <c r="AN32" s="164"/>
      <c r="AO32" s="164"/>
      <c r="AR32" s="32"/>
      <c r="BE32" s="172"/>
    </row>
    <row r="33" spans="1:57" s="3" customFormat="1" ht="14.45" hidden="1" customHeight="1" x14ac:dyDescent="0.2">
      <c r="B33" s="32"/>
      <c r="F33" s="24" t="s">
        <v>45</v>
      </c>
      <c r="L33" s="165">
        <v>0</v>
      </c>
      <c r="M33" s="164"/>
      <c r="N33" s="164"/>
      <c r="O33" s="164"/>
      <c r="P33" s="164"/>
      <c r="W33" s="163">
        <f>ROUND(BD94, 2)</f>
        <v>0</v>
      </c>
      <c r="X33" s="164"/>
      <c r="Y33" s="164"/>
      <c r="Z33" s="164"/>
      <c r="AA33" s="164"/>
      <c r="AB33" s="164"/>
      <c r="AC33" s="164"/>
      <c r="AD33" s="164"/>
      <c r="AE33" s="164"/>
      <c r="AK33" s="163">
        <v>0</v>
      </c>
      <c r="AL33" s="164"/>
      <c r="AM33" s="164"/>
      <c r="AN33" s="164"/>
      <c r="AO33" s="164"/>
      <c r="AR33" s="32"/>
      <c r="BE33" s="172"/>
    </row>
    <row r="34" spans="1:57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71"/>
    </row>
    <row r="35" spans="1:57" s="2" customFormat="1" ht="25.9" customHeight="1" x14ac:dyDescent="0.2">
      <c r="A35" s="28"/>
      <c r="B35" s="29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66" t="s">
        <v>48</v>
      </c>
      <c r="Y35" s="167"/>
      <c r="Z35" s="167"/>
      <c r="AA35" s="167"/>
      <c r="AB35" s="167"/>
      <c r="AC35" s="35"/>
      <c r="AD35" s="35"/>
      <c r="AE35" s="35"/>
      <c r="AF35" s="35"/>
      <c r="AG35" s="35"/>
      <c r="AH35" s="35"/>
      <c r="AI35" s="35"/>
      <c r="AJ35" s="35"/>
      <c r="AK35" s="168">
        <f>SUM(AK26:AK33)</f>
        <v>0</v>
      </c>
      <c r="AL35" s="167"/>
      <c r="AM35" s="167"/>
      <c r="AN35" s="167"/>
      <c r="AO35" s="169"/>
      <c r="AP35" s="33"/>
      <c r="AQ35" s="33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7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8"/>
      <c r="B60" s="29"/>
      <c r="C60" s="28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P60" s="28"/>
      <c r="AQ60" s="28"/>
      <c r="AR60" s="29"/>
      <c r="BE60" s="28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8"/>
      <c r="B64" s="29"/>
      <c r="C64" s="28"/>
      <c r="D64" s="38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54</v>
      </c>
      <c r="AI64" s="41"/>
      <c r="AJ64" s="41"/>
      <c r="AK64" s="41"/>
      <c r="AL64" s="41"/>
      <c r="AM64" s="41"/>
      <c r="AN64" s="41"/>
      <c r="AO64" s="41"/>
      <c r="AP64" s="28"/>
      <c r="AQ64" s="28"/>
      <c r="AR64" s="29"/>
      <c r="BE64" s="28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8"/>
      <c r="B75" s="29"/>
      <c r="C75" s="28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9"/>
      <c r="BE77" s="28"/>
    </row>
    <row r="81" spans="1:90" s="2" customFormat="1" ht="6.95" customHeight="1" x14ac:dyDescent="0.2">
      <c r="A81" s="28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9"/>
      <c r="BE81" s="28"/>
    </row>
    <row r="82" spans="1:90" s="2" customFormat="1" ht="24.95" customHeight="1" x14ac:dyDescent="0.2">
      <c r="A82" s="28"/>
      <c r="B82" s="29"/>
      <c r="C82" s="18" t="s">
        <v>55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0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0" s="4" customFormat="1" ht="12" customHeight="1" x14ac:dyDescent="0.2">
      <c r="B84" s="46"/>
      <c r="C84" s="24" t="s">
        <v>13</v>
      </c>
      <c r="L84" s="4" t="str">
        <f>K5</f>
        <v>2021_9</v>
      </c>
      <c r="AR84" s="46"/>
    </row>
    <row r="85" spans="1:90" s="5" customFormat="1" ht="36.950000000000003" customHeight="1" x14ac:dyDescent="0.2">
      <c r="B85" s="47"/>
      <c r="C85" s="48" t="s">
        <v>16</v>
      </c>
      <c r="L85" s="154" t="str">
        <f>K6</f>
        <v>Rekonstrukce školní kuchyně ZŠ MUDr. E. Lukášové, Ostrava ZTI</v>
      </c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  <c r="AH85" s="155"/>
      <c r="AI85" s="155"/>
      <c r="AJ85" s="155"/>
      <c r="AK85" s="155"/>
      <c r="AL85" s="155"/>
      <c r="AM85" s="155"/>
      <c r="AN85" s="155"/>
      <c r="AO85" s="155"/>
      <c r="AR85" s="47"/>
    </row>
    <row r="86" spans="1:90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49" t="str">
        <f>IF(K8="","",K8)</f>
        <v>Ostrava Jih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156" t="str">
        <f>IF(AN8= "","",AN8)</f>
        <v>15. 7. 2021</v>
      </c>
      <c r="AN87" s="156"/>
      <c r="AO87" s="28"/>
      <c r="AP87" s="28"/>
      <c r="AQ87" s="28"/>
      <c r="AR87" s="29"/>
      <c r="BE87" s="28"/>
    </row>
    <row r="88" spans="1:90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0" s="2" customFormat="1" ht="15.2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ÚMOb Ostrava Jih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30</v>
      </c>
      <c r="AJ89" s="28"/>
      <c r="AK89" s="28"/>
      <c r="AL89" s="28"/>
      <c r="AM89" s="157" t="str">
        <f>IF(E17="","",E17)</f>
        <v>BKB metal</v>
      </c>
      <c r="AN89" s="158"/>
      <c r="AO89" s="158"/>
      <c r="AP89" s="158"/>
      <c r="AQ89" s="28"/>
      <c r="AR89" s="29"/>
      <c r="AS89" s="159" t="s">
        <v>56</v>
      </c>
      <c r="AT89" s="16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8"/>
    </row>
    <row r="90" spans="1:90" s="2" customFormat="1" ht="15.2" customHeight="1" x14ac:dyDescent="0.2">
      <c r="A90" s="28"/>
      <c r="B90" s="29"/>
      <c r="C90" s="24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33</v>
      </c>
      <c r="AJ90" s="28"/>
      <c r="AK90" s="28"/>
      <c r="AL90" s="28"/>
      <c r="AM90" s="157" t="str">
        <f>IF(E20="","",E20)</f>
        <v>Ing. K. Gebauer</v>
      </c>
      <c r="AN90" s="158"/>
      <c r="AO90" s="158"/>
      <c r="AP90" s="158"/>
      <c r="AQ90" s="28"/>
      <c r="AR90" s="29"/>
      <c r="AS90" s="161"/>
      <c r="AT90" s="16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8"/>
    </row>
    <row r="91" spans="1:90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61"/>
      <c r="AT91" s="16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8"/>
    </row>
    <row r="92" spans="1:90" s="2" customFormat="1" ht="29.25" customHeight="1" x14ac:dyDescent="0.2">
      <c r="A92" s="28"/>
      <c r="B92" s="29"/>
      <c r="C92" s="144" t="s">
        <v>57</v>
      </c>
      <c r="D92" s="145"/>
      <c r="E92" s="145"/>
      <c r="F92" s="145"/>
      <c r="G92" s="145"/>
      <c r="H92" s="54"/>
      <c r="I92" s="146" t="s">
        <v>58</v>
      </c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7" t="s">
        <v>59</v>
      </c>
      <c r="AH92" s="145"/>
      <c r="AI92" s="145"/>
      <c r="AJ92" s="145"/>
      <c r="AK92" s="145"/>
      <c r="AL92" s="145"/>
      <c r="AM92" s="145"/>
      <c r="AN92" s="146" t="s">
        <v>60</v>
      </c>
      <c r="AO92" s="145"/>
      <c r="AP92" s="148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  <c r="BE92" s="28"/>
    </row>
    <row r="93" spans="1:90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8"/>
    </row>
    <row r="94" spans="1:90" s="6" customFormat="1" ht="32.450000000000003" customHeight="1" x14ac:dyDescent="0.2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52">
        <f>ROUND(AG95,2)</f>
        <v>0</v>
      </c>
      <c r="AH94" s="152"/>
      <c r="AI94" s="152"/>
      <c r="AJ94" s="152"/>
      <c r="AK94" s="152"/>
      <c r="AL94" s="152"/>
      <c r="AM94" s="152"/>
      <c r="AN94" s="153">
        <f>SUM(AG94,AT94)</f>
        <v>0</v>
      </c>
      <c r="AO94" s="153"/>
      <c r="AP94" s="153"/>
      <c r="AQ94" s="65" t="s">
        <v>1</v>
      </c>
      <c r="AR94" s="62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75</v>
      </c>
      <c r="BT94" s="70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0" s="7" customFormat="1" ht="24.75" customHeight="1" x14ac:dyDescent="0.2">
      <c r="A95" s="71" t="s">
        <v>79</v>
      </c>
      <c r="B95" s="72"/>
      <c r="C95" s="73"/>
      <c r="D95" s="151" t="s">
        <v>14</v>
      </c>
      <c r="E95" s="151"/>
      <c r="F95" s="151"/>
      <c r="G95" s="151"/>
      <c r="H95" s="151"/>
      <c r="I95" s="74"/>
      <c r="J95" s="151" t="s">
        <v>17</v>
      </c>
      <c r="K95" s="151"/>
      <c r="L95" s="151"/>
      <c r="M95" s="151"/>
      <c r="N95" s="151"/>
      <c r="O95" s="151"/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  <c r="AG95" s="149">
        <f>'2021_9 - Rekonstrukce ško...'!J28</f>
        <v>0</v>
      </c>
      <c r="AH95" s="150"/>
      <c r="AI95" s="150"/>
      <c r="AJ95" s="150"/>
      <c r="AK95" s="150"/>
      <c r="AL95" s="150"/>
      <c r="AM95" s="150"/>
      <c r="AN95" s="149">
        <f>SUM(AG95,AT95)</f>
        <v>0</v>
      </c>
      <c r="AO95" s="150"/>
      <c r="AP95" s="150"/>
      <c r="AQ95" s="75" t="s">
        <v>80</v>
      </c>
      <c r="AR95" s="72"/>
      <c r="AS95" s="76">
        <v>0</v>
      </c>
      <c r="AT95" s="77">
        <f>ROUND(SUM(AV95:AW95),2)</f>
        <v>0</v>
      </c>
      <c r="AU95" s="78">
        <f>'2021_9 - Rekonstrukce ško...'!P124</f>
        <v>0</v>
      </c>
      <c r="AV95" s="77">
        <f>'2021_9 - Rekonstrukce ško...'!J31</f>
        <v>0</v>
      </c>
      <c r="AW95" s="77">
        <f>'2021_9 - Rekonstrukce ško...'!J32</f>
        <v>0</v>
      </c>
      <c r="AX95" s="77">
        <f>'2021_9 - Rekonstrukce ško...'!J33</f>
        <v>0</v>
      </c>
      <c r="AY95" s="77">
        <f>'2021_9 - Rekonstrukce ško...'!J34</f>
        <v>0</v>
      </c>
      <c r="AZ95" s="77">
        <f>'2021_9 - Rekonstrukce ško...'!F31</f>
        <v>0</v>
      </c>
      <c r="BA95" s="77">
        <f>'2021_9 - Rekonstrukce ško...'!F32</f>
        <v>0</v>
      </c>
      <c r="BB95" s="77">
        <f>'2021_9 - Rekonstrukce ško...'!F33</f>
        <v>0</v>
      </c>
      <c r="BC95" s="77">
        <f>'2021_9 - Rekonstrukce ško...'!F34</f>
        <v>0</v>
      </c>
      <c r="BD95" s="79">
        <f>'2021_9 - Rekonstrukce ško...'!F35</f>
        <v>0</v>
      </c>
      <c r="BT95" s="80" t="s">
        <v>81</v>
      </c>
      <c r="BU95" s="80" t="s">
        <v>82</v>
      </c>
      <c r="BV95" s="80" t="s">
        <v>77</v>
      </c>
      <c r="BW95" s="80" t="s">
        <v>4</v>
      </c>
      <c r="BX95" s="80" t="s">
        <v>78</v>
      </c>
      <c r="CL95" s="80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 x14ac:dyDescent="0.2">
      <c r="A97" s="28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_9 - Rekonstrukce šk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abSelected="1" topLeftCell="A125" workbookViewId="0">
      <selection activeCell="W139" sqref="W139"/>
    </sheetView>
  </sheetViews>
  <sheetFormatPr defaultRowHeight="11.25" x14ac:dyDescent="0.2"/>
  <cols>
    <col min="1" max="1" width="8.33203125" style="195" customWidth="1"/>
    <col min="2" max="2" width="1.6640625" style="195" customWidth="1"/>
    <col min="3" max="3" width="4.1640625" style="195" customWidth="1"/>
    <col min="4" max="4" width="4.33203125" style="195" customWidth="1"/>
    <col min="5" max="5" width="17.1640625" style="195" customWidth="1"/>
    <col min="6" max="6" width="50.83203125" style="195" customWidth="1"/>
    <col min="7" max="7" width="7" style="195" customWidth="1"/>
    <col min="8" max="8" width="11.5" style="195" customWidth="1"/>
    <col min="9" max="10" width="20.1640625" style="8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A2" s="195"/>
      <c r="B2" s="195"/>
      <c r="C2" s="195"/>
      <c r="D2" s="195"/>
      <c r="E2" s="195"/>
      <c r="F2" s="195"/>
      <c r="G2" s="195"/>
      <c r="H2" s="195"/>
      <c r="I2" s="81"/>
      <c r="J2" s="81"/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" t="s">
        <v>4</v>
      </c>
    </row>
    <row r="3" spans="1:46" s="1" customFormat="1" ht="6.95" customHeight="1" x14ac:dyDescent="0.2">
      <c r="A3" s="195"/>
      <c r="B3" s="215"/>
      <c r="C3" s="196"/>
      <c r="D3" s="196"/>
      <c r="E3" s="196"/>
      <c r="F3" s="196"/>
      <c r="G3" s="196"/>
      <c r="H3" s="196"/>
      <c r="I3" s="82"/>
      <c r="J3" s="82"/>
      <c r="K3" s="16"/>
      <c r="L3" s="17"/>
      <c r="AT3" s="14" t="s">
        <v>83</v>
      </c>
    </row>
    <row r="4" spans="1:46" s="1" customFormat="1" ht="24.95" customHeight="1" x14ac:dyDescent="0.2">
      <c r="A4" s="195"/>
      <c r="B4" s="216"/>
      <c r="C4" s="195"/>
      <c r="D4" s="217" t="s">
        <v>84</v>
      </c>
      <c r="E4" s="195"/>
      <c r="F4" s="195"/>
      <c r="G4" s="195"/>
      <c r="H4" s="195"/>
      <c r="I4" s="81"/>
      <c r="J4" s="81"/>
      <c r="L4" s="17"/>
      <c r="M4" s="83" t="s">
        <v>10</v>
      </c>
      <c r="AT4" s="14" t="s">
        <v>3</v>
      </c>
    </row>
    <row r="5" spans="1:46" s="1" customFormat="1" ht="6.95" customHeight="1" x14ac:dyDescent="0.2">
      <c r="A5" s="195"/>
      <c r="B5" s="216"/>
      <c r="C5" s="195"/>
      <c r="D5" s="195"/>
      <c r="E5" s="195"/>
      <c r="F5" s="195"/>
      <c r="G5" s="195"/>
      <c r="H5" s="195"/>
      <c r="I5" s="81"/>
      <c r="J5" s="81"/>
      <c r="L5" s="17"/>
    </row>
    <row r="6" spans="1:46" s="2" customFormat="1" ht="12" customHeight="1" x14ac:dyDescent="0.2">
      <c r="A6" s="197"/>
      <c r="B6" s="218"/>
      <c r="C6" s="197"/>
      <c r="D6" s="198" t="s">
        <v>16</v>
      </c>
      <c r="E6" s="197"/>
      <c r="F6" s="197"/>
      <c r="G6" s="197"/>
      <c r="H6" s="197"/>
      <c r="I6" s="84"/>
      <c r="J6" s="84"/>
      <c r="K6" s="28"/>
      <c r="L6" s="37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197"/>
      <c r="B7" s="218"/>
      <c r="C7" s="197"/>
      <c r="D7" s="197"/>
      <c r="E7" s="219" t="s">
        <v>17</v>
      </c>
      <c r="F7" s="220"/>
      <c r="G7" s="220"/>
      <c r="H7" s="220"/>
      <c r="I7" s="84"/>
      <c r="J7" s="84"/>
      <c r="K7" s="28"/>
      <c r="L7" s="37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x14ac:dyDescent="0.2">
      <c r="A8" s="197"/>
      <c r="B8" s="218"/>
      <c r="C8" s="197"/>
      <c r="D8" s="197"/>
      <c r="E8" s="197"/>
      <c r="F8" s="197"/>
      <c r="G8" s="197"/>
      <c r="H8" s="197"/>
      <c r="I8" s="84"/>
      <c r="J8" s="84"/>
      <c r="K8" s="28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197"/>
      <c r="B9" s="218"/>
      <c r="C9" s="197"/>
      <c r="D9" s="198" t="s">
        <v>18</v>
      </c>
      <c r="E9" s="197"/>
      <c r="F9" s="199" t="s">
        <v>1</v>
      </c>
      <c r="G9" s="197"/>
      <c r="H9" s="197"/>
      <c r="I9" s="85" t="s">
        <v>19</v>
      </c>
      <c r="J9" s="181" t="s">
        <v>1</v>
      </c>
      <c r="K9" s="28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197"/>
      <c r="B10" s="218"/>
      <c r="C10" s="197"/>
      <c r="D10" s="198" t="s">
        <v>20</v>
      </c>
      <c r="E10" s="197"/>
      <c r="F10" s="199" t="s">
        <v>21</v>
      </c>
      <c r="G10" s="197"/>
      <c r="H10" s="197"/>
      <c r="I10" s="85" t="s">
        <v>22</v>
      </c>
      <c r="J10" s="182" t="str">
        <f>'Rekapitulace stavby'!AN8</f>
        <v>15. 7. 2021</v>
      </c>
      <c r="K10" s="28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 x14ac:dyDescent="0.2">
      <c r="A11" s="197"/>
      <c r="B11" s="218"/>
      <c r="C11" s="197"/>
      <c r="D11" s="197"/>
      <c r="E11" s="197"/>
      <c r="F11" s="197"/>
      <c r="G11" s="197"/>
      <c r="H11" s="197"/>
      <c r="I11" s="84"/>
      <c r="J11" s="84"/>
      <c r="K11" s="28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197"/>
      <c r="B12" s="218"/>
      <c r="C12" s="197"/>
      <c r="D12" s="198" t="s">
        <v>24</v>
      </c>
      <c r="E12" s="197"/>
      <c r="F12" s="197"/>
      <c r="G12" s="197"/>
      <c r="H12" s="197"/>
      <c r="I12" s="85" t="s">
        <v>25</v>
      </c>
      <c r="J12" s="181" t="s">
        <v>1</v>
      </c>
      <c r="K12" s="28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197"/>
      <c r="B13" s="218"/>
      <c r="C13" s="197"/>
      <c r="D13" s="197"/>
      <c r="E13" s="199" t="s">
        <v>26</v>
      </c>
      <c r="F13" s="197"/>
      <c r="G13" s="197"/>
      <c r="H13" s="197"/>
      <c r="I13" s="85" t="s">
        <v>27</v>
      </c>
      <c r="J13" s="181" t="s">
        <v>1</v>
      </c>
      <c r="K13" s="28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 x14ac:dyDescent="0.2">
      <c r="A14" s="197"/>
      <c r="B14" s="218"/>
      <c r="C14" s="197"/>
      <c r="D14" s="197"/>
      <c r="E14" s="197"/>
      <c r="F14" s="197"/>
      <c r="G14" s="197"/>
      <c r="H14" s="197"/>
      <c r="I14" s="84"/>
      <c r="J14" s="84"/>
      <c r="K14" s="28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197"/>
      <c r="B15" s="218"/>
      <c r="C15" s="197"/>
      <c r="D15" s="198" t="s">
        <v>28</v>
      </c>
      <c r="E15" s="197"/>
      <c r="F15" s="197"/>
      <c r="G15" s="197"/>
      <c r="H15" s="197"/>
      <c r="I15" s="85" t="s">
        <v>25</v>
      </c>
      <c r="J15" s="141" t="str">
        <f>'Rekapitulace stavby'!AN13</f>
        <v>Vyplň údaj</v>
      </c>
      <c r="K15" s="28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197"/>
      <c r="B16" s="218"/>
      <c r="C16" s="197"/>
      <c r="D16" s="197"/>
      <c r="E16" s="221" t="str">
        <f>'Rekapitulace stavby'!E14</f>
        <v>Vyplň údaj</v>
      </c>
      <c r="F16" s="222"/>
      <c r="G16" s="222"/>
      <c r="H16" s="222"/>
      <c r="I16" s="85" t="s">
        <v>27</v>
      </c>
      <c r="J16" s="141" t="str">
        <f>'Rekapitulace stavby'!AN14</f>
        <v>Vyplň údaj</v>
      </c>
      <c r="K16" s="28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 x14ac:dyDescent="0.2">
      <c r="A17" s="197"/>
      <c r="B17" s="218"/>
      <c r="C17" s="197"/>
      <c r="D17" s="197"/>
      <c r="E17" s="197"/>
      <c r="F17" s="197"/>
      <c r="G17" s="197"/>
      <c r="H17" s="197"/>
      <c r="I17" s="84"/>
      <c r="J17" s="84"/>
      <c r="K17" s="28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197"/>
      <c r="B18" s="218"/>
      <c r="C18" s="197"/>
      <c r="D18" s="198" t="s">
        <v>30</v>
      </c>
      <c r="E18" s="197"/>
      <c r="F18" s="197"/>
      <c r="G18" s="197"/>
      <c r="H18" s="197"/>
      <c r="I18" s="85" t="s">
        <v>25</v>
      </c>
      <c r="J18" s="181" t="s">
        <v>1</v>
      </c>
      <c r="K18" s="28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197"/>
      <c r="B19" s="218"/>
      <c r="C19" s="197"/>
      <c r="D19" s="197"/>
      <c r="E19" s="199" t="s">
        <v>31</v>
      </c>
      <c r="F19" s="197"/>
      <c r="G19" s="197"/>
      <c r="H19" s="197"/>
      <c r="I19" s="85" t="s">
        <v>27</v>
      </c>
      <c r="J19" s="181" t="s">
        <v>1</v>
      </c>
      <c r="K19" s="28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 x14ac:dyDescent="0.2">
      <c r="A20" s="197"/>
      <c r="B20" s="218"/>
      <c r="C20" s="197"/>
      <c r="D20" s="197"/>
      <c r="E20" s="197"/>
      <c r="F20" s="197"/>
      <c r="G20" s="197"/>
      <c r="H20" s="197"/>
      <c r="I20" s="84"/>
      <c r="J20" s="84"/>
      <c r="K20" s="28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197"/>
      <c r="B21" s="218"/>
      <c r="C21" s="197"/>
      <c r="D21" s="198" t="s">
        <v>33</v>
      </c>
      <c r="E21" s="197"/>
      <c r="F21" s="197"/>
      <c r="G21" s="197"/>
      <c r="H21" s="197"/>
      <c r="I21" s="85" t="s">
        <v>25</v>
      </c>
      <c r="J21" s="181" t="s">
        <v>1</v>
      </c>
      <c r="K21" s="28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197"/>
      <c r="B22" s="218"/>
      <c r="C22" s="197"/>
      <c r="D22" s="197"/>
      <c r="E22" s="199" t="s">
        <v>34</v>
      </c>
      <c r="F22" s="197"/>
      <c r="G22" s="197"/>
      <c r="H22" s="197"/>
      <c r="I22" s="85" t="s">
        <v>27</v>
      </c>
      <c r="J22" s="181" t="s">
        <v>1</v>
      </c>
      <c r="K22" s="28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 x14ac:dyDescent="0.2">
      <c r="A23" s="197"/>
      <c r="B23" s="218"/>
      <c r="C23" s="197"/>
      <c r="D23" s="197"/>
      <c r="E23" s="197"/>
      <c r="F23" s="197"/>
      <c r="G23" s="197"/>
      <c r="H23" s="197"/>
      <c r="I23" s="84"/>
      <c r="J23" s="84"/>
      <c r="K23" s="28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197"/>
      <c r="B24" s="218"/>
      <c r="C24" s="197"/>
      <c r="D24" s="198" t="s">
        <v>35</v>
      </c>
      <c r="E24" s="197"/>
      <c r="F24" s="197"/>
      <c r="G24" s="197"/>
      <c r="H24" s="197"/>
      <c r="I24" s="84"/>
      <c r="J24" s="84"/>
      <c r="K24" s="28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200"/>
      <c r="B25" s="223"/>
      <c r="C25" s="200"/>
      <c r="D25" s="200"/>
      <c r="E25" s="224" t="s">
        <v>1</v>
      </c>
      <c r="F25" s="224"/>
      <c r="G25" s="224"/>
      <c r="H25" s="224"/>
      <c r="I25" s="87"/>
      <c r="J25" s="87"/>
      <c r="K25" s="86"/>
      <c r="L25" s="88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</row>
    <row r="26" spans="1:31" s="2" customFormat="1" ht="6.95" customHeight="1" x14ac:dyDescent="0.2">
      <c r="A26" s="197"/>
      <c r="B26" s="218"/>
      <c r="C26" s="197"/>
      <c r="D26" s="197"/>
      <c r="E26" s="197"/>
      <c r="F26" s="197"/>
      <c r="G26" s="197"/>
      <c r="H26" s="197"/>
      <c r="I26" s="84"/>
      <c r="J26" s="84"/>
      <c r="K26" s="28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 x14ac:dyDescent="0.2">
      <c r="A27" s="197"/>
      <c r="B27" s="218"/>
      <c r="C27" s="197"/>
      <c r="D27" s="201"/>
      <c r="E27" s="201"/>
      <c r="F27" s="201"/>
      <c r="G27" s="201"/>
      <c r="H27" s="201"/>
      <c r="I27" s="89"/>
      <c r="J27" s="89"/>
      <c r="K27" s="60"/>
      <c r="L27" s="37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25.35" customHeight="1" x14ac:dyDescent="0.2">
      <c r="A28" s="197"/>
      <c r="B28" s="218"/>
      <c r="C28" s="197"/>
      <c r="D28" s="225" t="s">
        <v>36</v>
      </c>
      <c r="E28" s="197"/>
      <c r="F28" s="197"/>
      <c r="G28" s="197"/>
      <c r="H28" s="197"/>
      <c r="I28" s="84"/>
      <c r="J28" s="183">
        <f>ROUND(J124, 2)</f>
        <v>0</v>
      </c>
      <c r="K28" s="28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197"/>
      <c r="B29" s="218"/>
      <c r="C29" s="197"/>
      <c r="D29" s="201"/>
      <c r="E29" s="201"/>
      <c r="F29" s="201"/>
      <c r="G29" s="201"/>
      <c r="H29" s="201"/>
      <c r="I29" s="89"/>
      <c r="J29" s="89"/>
      <c r="K29" s="60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 x14ac:dyDescent="0.2">
      <c r="A30" s="197"/>
      <c r="B30" s="218"/>
      <c r="C30" s="197"/>
      <c r="D30" s="197"/>
      <c r="E30" s="197"/>
      <c r="F30" s="202" t="s">
        <v>38</v>
      </c>
      <c r="G30" s="197"/>
      <c r="H30" s="197"/>
      <c r="I30" s="90" t="s">
        <v>37</v>
      </c>
      <c r="J30" s="90" t="s">
        <v>39</v>
      </c>
      <c r="K30" s="28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 x14ac:dyDescent="0.2">
      <c r="A31" s="197"/>
      <c r="B31" s="218"/>
      <c r="C31" s="197"/>
      <c r="D31" s="226" t="s">
        <v>40</v>
      </c>
      <c r="E31" s="198" t="s">
        <v>41</v>
      </c>
      <c r="F31" s="203">
        <f>ROUND((SUM(BE124:BE224)),  2)</f>
        <v>0</v>
      </c>
      <c r="G31" s="197"/>
      <c r="H31" s="197"/>
      <c r="I31" s="91">
        <v>0.21</v>
      </c>
      <c r="J31" s="184">
        <f>ROUND(((SUM(BE124:BE224))*I31),  2)</f>
        <v>0</v>
      </c>
      <c r="K31" s="28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 x14ac:dyDescent="0.2">
      <c r="A32" s="197"/>
      <c r="B32" s="218"/>
      <c r="C32" s="197"/>
      <c r="D32" s="197"/>
      <c r="E32" s="198" t="s">
        <v>42</v>
      </c>
      <c r="F32" s="203">
        <f>ROUND((SUM(BF124:BF224)),  2)</f>
        <v>0</v>
      </c>
      <c r="G32" s="197"/>
      <c r="H32" s="197"/>
      <c r="I32" s="91">
        <v>0.15</v>
      </c>
      <c r="J32" s="184">
        <f>ROUND(((SUM(BF124:BF224))*I32),  2)</f>
        <v>0</v>
      </c>
      <c r="K32" s="28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 x14ac:dyDescent="0.2">
      <c r="A33" s="197"/>
      <c r="B33" s="218"/>
      <c r="C33" s="197"/>
      <c r="D33" s="197"/>
      <c r="E33" s="198" t="s">
        <v>43</v>
      </c>
      <c r="F33" s="203">
        <f>ROUND((SUM(BG124:BG224)),  2)</f>
        <v>0</v>
      </c>
      <c r="G33" s="197"/>
      <c r="H33" s="197"/>
      <c r="I33" s="91">
        <v>0.21</v>
      </c>
      <c r="J33" s="184">
        <f>0</f>
        <v>0</v>
      </c>
      <c r="K33" s="28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 x14ac:dyDescent="0.2">
      <c r="A34" s="197"/>
      <c r="B34" s="218"/>
      <c r="C34" s="197"/>
      <c r="D34" s="197"/>
      <c r="E34" s="198" t="s">
        <v>44</v>
      </c>
      <c r="F34" s="203">
        <f>ROUND((SUM(BH124:BH224)),  2)</f>
        <v>0</v>
      </c>
      <c r="G34" s="197"/>
      <c r="H34" s="197"/>
      <c r="I34" s="91">
        <v>0.15</v>
      </c>
      <c r="J34" s="184">
        <f>0</f>
        <v>0</v>
      </c>
      <c r="K34" s="28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197"/>
      <c r="B35" s="218"/>
      <c r="C35" s="197"/>
      <c r="D35" s="197"/>
      <c r="E35" s="198" t="s">
        <v>45</v>
      </c>
      <c r="F35" s="203">
        <f>ROUND((SUM(BI124:BI224)),  2)</f>
        <v>0</v>
      </c>
      <c r="G35" s="197"/>
      <c r="H35" s="197"/>
      <c r="I35" s="91">
        <v>0</v>
      </c>
      <c r="J35" s="184">
        <f>0</f>
        <v>0</v>
      </c>
      <c r="K35" s="28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6.95" customHeight="1" x14ac:dyDescent="0.2">
      <c r="A36" s="197"/>
      <c r="B36" s="218"/>
      <c r="C36" s="197"/>
      <c r="D36" s="197"/>
      <c r="E36" s="197"/>
      <c r="F36" s="197"/>
      <c r="G36" s="197"/>
      <c r="H36" s="197"/>
      <c r="I36" s="84"/>
      <c r="J36" s="84"/>
      <c r="K36" s="28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25.35" customHeight="1" x14ac:dyDescent="0.2">
      <c r="A37" s="197"/>
      <c r="B37" s="218"/>
      <c r="C37" s="210"/>
      <c r="D37" s="227" t="s">
        <v>46</v>
      </c>
      <c r="E37" s="204"/>
      <c r="F37" s="204"/>
      <c r="G37" s="228" t="s">
        <v>47</v>
      </c>
      <c r="H37" s="229" t="s">
        <v>48</v>
      </c>
      <c r="I37" s="93"/>
      <c r="J37" s="185">
        <f>SUM(J28:J35)</f>
        <v>0</v>
      </c>
      <c r="K37" s="94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 x14ac:dyDescent="0.2">
      <c r="A38" s="197"/>
      <c r="B38" s="218"/>
      <c r="C38" s="197"/>
      <c r="D38" s="197"/>
      <c r="E38" s="197"/>
      <c r="F38" s="197"/>
      <c r="G38" s="197"/>
      <c r="H38" s="197"/>
      <c r="I38" s="84"/>
      <c r="J38" s="84"/>
      <c r="K38" s="28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1" customFormat="1" ht="14.45" customHeight="1" x14ac:dyDescent="0.2">
      <c r="A39" s="195"/>
      <c r="B39" s="216"/>
      <c r="C39" s="195"/>
      <c r="D39" s="195"/>
      <c r="E39" s="195"/>
      <c r="F39" s="195"/>
      <c r="G39" s="195"/>
      <c r="H39" s="195"/>
      <c r="I39" s="81"/>
      <c r="J39" s="81"/>
      <c r="L39" s="17"/>
    </row>
    <row r="40" spans="1:31" s="1" customFormat="1" ht="14.45" customHeight="1" x14ac:dyDescent="0.2">
      <c r="A40" s="195"/>
      <c r="B40" s="216"/>
      <c r="C40" s="195"/>
      <c r="D40" s="195"/>
      <c r="E40" s="195"/>
      <c r="F40" s="195"/>
      <c r="G40" s="195"/>
      <c r="H40" s="195"/>
      <c r="I40" s="81"/>
      <c r="J40" s="81"/>
      <c r="L40" s="17"/>
    </row>
    <row r="41" spans="1:31" s="1" customFormat="1" ht="14.45" customHeight="1" x14ac:dyDescent="0.2">
      <c r="A41" s="195"/>
      <c r="B41" s="216"/>
      <c r="C41" s="195"/>
      <c r="D41" s="195"/>
      <c r="E41" s="195"/>
      <c r="F41" s="195"/>
      <c r="G41" s="195"/>
      <c r="H41" s="195"/>
      <c r="I41" s="81"/>
      <c r="J41" s="81"/>
      <c r="L41" s="17"/>
    </row>
    <row r="42" spans="1:31" s="1" customFormat="1" ht="14.45" customHeight="1" x14ac:dyDescent="0.2">
      <c r="A42" s="195"/>
      <c r="B42" s="216"/>
      <c r="C42" s="195"/>
      <c r="D42" s="195"/>
      <c r="E42" s="195"/>
      <c r="F42" s="195"/>
      <c r="G42" s="195"/>
      <c r="H42" s="195"/>
      <c r="I42" s="81"/>
      <c r="J42" s="81"/>
      <c r="L42" s="17"/>
    </row>
    <row r="43" spans="1:31" s="1" customFormat="1" ht="14.45" customHeight="1" x14ac:dyDescent="0.2">
      <c r="A43" s="195"/>
      <c r="B43" s="216"/>
      <c r="C43" s="195"/>
      <c r="D43" s="195"/>
      <c r="E43" s="195"/>
      <c r="F43" s="195"/>
      <c r="G43" s="195"/>
      <c r="H43" s="195"/>
      <c r="I43" s="81"/>
      <c r="J43" s="81"/>
      <c r="L43" s="17"/>
    </row>
    <row r="44" spans="1:31" s="1" customFormat="1" ht="14.45" customHeight="1" x14ac:dyDescent="0.2">
      <c r="A44" s="195"/>
      <c r="B44" s="216"/>
      <c r="C44" s="195"/>
      <c r="D44" s="195"/>
      <c r="E44" s="195"/>
      <c r="F44" s="195"/>
      <c r="G44" s="195"/>
      <c r="H44" s="195"/>
      <c r="I44" s="81"/>
      <c r="J44" s="81"/>
      <c r="L44" s="17"/>
    </row>
    <row r="45" spans="1:31" s="1" customFormat="1" ht="14.45" customHeight="1" x14ac:dyDescent="0.2">
      <c r="A45" s="195"/>
      <c r="B45" s="216"/>
      <c r="C45" s="195"/>
      <c r="D45" s="195"/>
      <c r="E45" s="195"/>
      <c r="F45" s="195"/>
      <c r="G45" s="195"/>
      <c r="H45" s="195"/>
      <c r="I45" s="81"/>
      <c r="J45" s="81"/>
      <c r="L45" s="17"/>
    </row>
    <row r="46" spans="1:31" s="1" customFormat="1" ht="14.45" customHeight="1" x14ac:dyDescent="0.2">
      <c r="A46" s="195"/>
      <c r="B46" s="216"/>
      <c r="C46" s="195"/>
      <c r="D46" s="195"/>
      <c r="E46" s="195"/>
      <c r="F46" s="195"/>
      <c r="G46" s="195"/>
      <c r="H46" s="195"/>
      <c r="I46" s="81"/>
      <c r="J46" s="81"/>
      <c r="L46" s="17"/>
    </row>
    <row r="47" spans="1:31" s="1" customFormat="1" ht="14.45" customHeight="1" x14ac:dyDescent="0.2">
      <c r="A47" s="195"/>
      <c r="B47" s="216"/>
      <c r="C47" s="195"/>
      <c r="D47" s="195"/>
      <c r="E47" s="195"/>
      <c r="F47" s="195"/>
      <c r="G47" s="195"/>
      <c r="H47" s="195"/>
      <c r="I47" s="81"/>
      <c r="J47" s="81"/>
      <c r="L47" s="17"/>
    </row>
    <row r="48" spans="1:31" s="1" customFormat="1" ht="14.45" customHeight="1" x14ac:dyDescent="0.2">
      <c r="A48" s="195"/>
      <c r="B48" s="216"/>
      <c r="C48" s="195"/>
      <c r="D48" s="195"/>
      <c r="E48" s="195"/>
      <c r="F48" s="195"/>
      <c r="G48" s="195"/>
      <c r="H48" s="195"/>
      <c r="I48" s="81"/>
      <c r="J48" s="81"/>
      <c r="L48" s="17"/>
    </row>
    <row r="49" spans="1:31" s="1" customFormat="1" ht="14.45" customHeight="1" x14ac:dyDescent="0.2">
      <c r="A49" s="195"/>
      <c r="B49" s="216"/>
      <c r="C49" s="195"/>
      <c r="D49" s="195"/>
      <c r="E49" s="195"/>
      <c r="F49" s="195"/>
      <c r="G49" s="195"/>
      <c r="H49" s="195"/>
      <c r="I49" s="81"/>
      <c r="J49" s="81"/>
      <c r="L49" s="17"/>
    </row>
    <row r="50" spans="1:31" s="2" customFormat="1" ht="14.45" customHeight="1" x14ac:dyDescent="0.2">
      <c r="A50" s="230"/>
      <c r="B50" s="231"/>
      <c r="C50" s="230"/>
      <c r="D50" s="232" t="s">
        <v>49</v>
      </c>
      <c r="E50" s="205"/>
      <c r="F50" s="205"/>
      <c r="G50" s="232" t="s">
        <v>50</v>
      </c>
      <c r="H50" s="205"/>
      <c r="I50" s="95"/>
      <c r="J50" s="95"/>
      <c r="K50" s="39"/>
      <c r="L50" s="37"/>
    </row>
    <row r="51" spans="1:31" x14ac:dyDescent="0.2">
      <c r="B51" s="216"/>
      <c r="L51" s="17"/>
    </row>
    <row r="52" spans="1:31" x14ac:dyDescent="0.2">
      <c r="B52" s="216"/>
      <c r="L52" s="17"/>
    </row>
    <row r="53" spans="1:31" x14ac:dyDescent="0.2">
      <c r="B53" s="216"/>
      <c r="L53" s="17"/>
    </row>
    <row r="54" spans="1:31" x14ac:dyDescent="0.2">
      <c r="B54" s="216"/>
      <c r="L54" s="17"/>
    </row>
    <row r="55" spans="1:31" x14ac:dyDescent="0.2">
      <c r="B55" s="216"/>
      <c r="L55" s="17"/>
    </row>
    <row r="56" spans="1:31" x14ac:dyDescent="0.2">
      <c r="B56" s="216"/>
      <c r="L56" s="17"/>
    </row>
    <row r="57" spans="1:31" x14ac:dyDescent="0.2">
      <c r="B57" s="216"/>
      <c r="L57" s="17"/>
    </row>
    <row r="58" spans="1:31" x14ac:dyDescent="0.2">
      <c r="B58" s="216"/>
      <c r="L58" s="17"/>
    </row>
    <row r="59" spans="1:31" x14ac:dyDescent="0.2">
      <c r="B59" s="216"/>
      <c r="L59" s="17"/>
    </row>
    <row r="60" spans="1:31" x14ac:dyDescent="0.2">
      <c r="B60" s="216"/>
      <c r="L60" s="17"/>
    </row>
    <row r="61" spans="1:31" s="2" customFormat="1" ht="12.75" x14ac:dyDescent="0.2">
      <c r="A61" s="197"/>
      <c r="B61" s="218"/>
      <c r="C61" s="197"/>
      <c r="D61" s="233" t="s">
        <v>51</v>
      </c>
      <c r="E61" s="206"/>
      <c r="F61" s="234" t="s">
        <v>52</v>
      </c>
      <c r="G61" s="233" t="s">
        <v>51</v>
      </c>
      <c r="H61" s="206"/>
      <c r="I61" s="96"/>
      <c r="J61" s="186" t="s">
        <v>52</v>
      </c>
      <c r="K61" s="3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x14ac:dyDescent="0.2">
      <c r="B62" s="216"/>
      <c r="L62" s="17"/>
    </row>
    <row r="63" spans="1:31" x14ac:dyDescent="0.2">
      <c r="B63" s="216"/>
      <c r="L63" s="17"/>
    </row>
    <row r="64" spans="1:31" x14ac:dyDescent="0.2">
      <c r="B64" s="216"/>
      <c r="L64" s="17"/>
    </row>
    <row r="65" spans="1:31" s="2" customFormat="1" ht="12.75" x14ac:dyDescent="0.2">
      <c r="A65" s="197"/>
      <c r="B65" s="218"/>
      <c r="C65" s="197"/>
      <c r="D65" s="232" t="s">
        <v>53</v>
      </c>
      <c r="E65" s="207"/>
      <c r="F65" s="207"/>
      <c r="G65" s="232" t="s">
        <v>54</v>
      </c>
      <c r="H65" s="207"/>
      <c r="I65" s="97"/>
      <c r="J65" s="97"/>
      <c r="K65" s="41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x14ac:dyDescent="0.2">
      <c r="B66" s="216"/>
      <c r="L66" s="17"/>
    </row>
    <row r="67" spans="1:31" x14ac:dyDescent="0.2">
      <c r="B67" s="216"/>
      <c r="L67" s="17"/>
    </row>
    <row r="68" spans="1:31" x14ac:dyDescent="0.2">
      <c r="B68" s="216"/>
      <c r="L68" s="17"/>
    </row>
    <row r="69" spans="1:31" x14ac:dyDescent="0.2">
      <c r="B69" s="216"/>
      <c r="L69" s="17"/>
    </row>
    <row r="70" spans="1:31" x14ac:dyDescent="0.2">
      <c r="B70" s="216"/>
      <c r="L70" s="17"/>
    </row>
    <row r="71" spans="1:31" x14ac:dyDescent="0.2">
      <c r="B71" s="216"/>
      <c r="L71" s="17"/>
    </row>
    <row r="72" spans="1:31" x14ac:dyDescent="0.2">
      <c r="B72" s="216"/>
      <c r="L72" s="17"/>
    </row>
    <row r="73" spans="1:31" x14ac:dyDescent="0.2">
      <c r="B73" s="216"/>
      <c r="L73" s="17"/>
    </row>
    <row r="74" spans="1:31" x14ac:dyDescent="0.2">
      <c r="B74" s="216"/>
      <c r="L74" s="17"/>
    </row>
    <row r="75" spans="1:31" x14ac:dyDescent="0.2">
      <c r="B75" s="216"/>
      <c r="L75" s="17"/>
    </row>
    <row r="76" spans="1:31" s="2" customFormat="1" ht="12.75" x14ac:dyDescent="0.2">
      <c r="A76" s="197"/>
      <c r="B76" s="218"/>
      <c r="C76" s="197"/>
      <c r="D76" s="233" t="s">
        <v>51</v>
      </c>
      <c r="E76" s="206"/>
      <c r="F76" s="234" t="s">
        <v>52</v>
      </c>
      <c r="G76" s="233" t="s">
        <v>51</v>
      </c>
      <c r="H76" s="206"/>
      <c r="I76" s="96"/>
      <c r="J76" s="186" t="s">
        <v>52</v>
      </c>
      <c r="K76" s="3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197"/>
      <c r="B77" s="235"/>
      <c r="C77" s="208"/>
      <c r="D77" s="208"/>
      <c r="E77" s="208"/>
      <c r="F77" s="208"/>
      <c r="G77" s="208"/>
      <c r="H77" s="208"/>
      <c r="I77" s="98"/>
      <c r="J77" s="98"/>
      <c r="K77" s="43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197"/>
      <c r="B81" s="236"/>
      <c r="C81" s="209"/>
      <c r="D81" s="209"/>
      <c r="E81" s="209"/>
      <c r="F81" s="209"/>
      <c r="G81" s="209"/>
      <c r="H81" s="209"/>
      <c r="I81" s="99"/>
      <c r="J81" s="99"/>
      <c r="K81" s="45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197"/>
      <c r="B82" s="218"/>
      <c r="C82" s="217" t="s">
        <v>85</v>
      </c>
      <c r="D82" s="197"/>
      <c r="E82" s="197"/>
      <c r="F82" s="197"/>
      <c r="G82" s="197"/>
      <c r="H82" s="197"/>
      <c r="I82" s="84"/>
      <c r="J82" s="84"/>
      <c r="K82" s="28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197"/>
      <c r="B83" s="218"/>
      <c r="C83" s="197"/>
      <c r="D83" s="197"/>
      <c r="E83" s="197"/>
      <c r="F83" s="197"/>
      <c r="G83" s="197"/>
      <c r="H83" s="197"/>
      <c r="I83" s="84"/>
      <c r="J83" s="84"/>
      <c r="K83" s="28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197"/>
      <c r="B84" s="218"/>
      <c r="C84" s="198" t="s">
        <v>16</v>
      </c>
      <c r="D84" s="197"/>
      <c r="E84" s="197"/>
      <c r="F84" s="197"/>
      <c r="G84" s="197"/>
      <c r="H84" s="197"/>
      <c r="I84" s="84"/>
      <c r="J84" s="84"/>
      <c r="K84" s="28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197"/>
      <c r="B85" s="218"/>
      <c r="C85" s="197"/>
      <c r="D85" s="197"/>
      <c r="E85" s="219" t="str">
        <f>E7</f>
        <v>Rekonstrukce školní kuchyně ZŠ MUDr. E. Lukášové, Ostrava ZTI</v>
      </c>
      <c r="F85" s="220"/>
      <c r="G85" s="220"/>
      <c r="H85" s="220"/>
      <c r="I85" s="84"/>
      <c r="J85" s="84"/>
      <c r="K85" s="28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 x14ac:dyDescent="0.2">
      <c r="A86" s="197"/>
      <c r="B86" s="218"/>
      <c r="C86" s="197"/>
      <c r="D86" s="197"/>
      <c r="E86" s="197"/>
      <c r="F86" s="197"/>
      <c r="G86" s="197"/>
      <c r="H86" s="197"/>
      <c r="I86" s="84"/>
      <c r="J86" s="84"/>
      <c r="K86" s="28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197"/>
      <c r="B87" s="218"/>
      <c r="C87" s="198" t="s">
        <v>20</v>
      </c>
      <c r="D87" s="197"/>
      <c r="E87" s="197"/>
      <c r="F87" s="199" t="str">
        <f>F10</f>
        <v>Ostrava Jih</v>
      </c>
      <c r="G87" s="197"/>
      <c r="H87" s="197"/>
      <c r="I87" s="85" t="s">
        <v>22</v>
      </c>
      <c r="J87" s="182" t="str">
        <f>IF(J10="","",J10)</f>
        <v>15. 7. 2021</v>
      </c>
      <c r="K87" s="28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197"/>
      <c r="B88" s="218"/>
      <c r="C88" s="197"/>
      <c r="D88" s="197"/>
      <c r="E88" s="197"/>
      <c r="F88" s="197"/>
      <c r="G88" s="197"/>
      <c r="H88" s="197"/>
      <c r="I88" s="84"/>
      <c r="J88" s="84"/>
      <c r="K88" s="28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 x14ac:dyDescent="0.2">
      <c r="A89" s="197"/>
      <c r="B89" s="218"/>
      <c r="C89" s="198" t="s">
        <v>24</v>
      </c>
      <c r="D89" s="197"/>
      <c r="E89" s="197"/>
      <c r="F89" s="199" t="str">
        <f>E13</f>
        <v>ÚMOb Ostrava Jih</v>
      </c>
      <c r="G89" s="197"/>
      <c r="H89" s="197"/>
      <c r="I89" s="85" t="s">
        <v>30</v>
      </c>
      <c r="J89" s="187" t="str">
        <f>E19</f>
        <v>BKB metal</v>
      </c>
      <c r="K89" s="28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 x14ac:dyDescent="0.2">
      <c r="A90" s="197"/>
      <c r="B90" s="218"/>
      <c r="C90" s="198" t="s">
        <v>28</v>
      </c>
      <c r="D90" s="197"/>
      <c r="E90" s="197"/>
      <c r="F90" s="199" t="str">
        <f>IF(E16="","",E16)</f>
        <v>Vyplň údaj</v>
      </c>
      <c r="G90" s="197"/>
      <c r="H90" s="197"/>
      <c r="I90" s="85" t="s">
        <v>33</v>
      </c>
      <c r="J90" s="187" t="str">
        <f>E22</f>
        <v>Ing. K. Gebauer</v>
      </c>
      <c r="K90" s="28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197"/>
      <c r="B91" s="218"/>
      <c r="C91" s="197"/>
      <c r="D91" s="197"/>
      <c r="E91" s="197"/>
      <c r="F91" s="197"/>
      <c r="G91" s="197"/>
      <c r="H91" s="197"/>
      <c r="I91" s="84"/>
      <c r="J91" s="84"/>
      <c r="K91" s="28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197"/>
      <c r="B92" s="218"/>
      <c r="C92" s="237" t="s">
        <v>86</v>
      </c>
      <c r="D92" s="210"/>
      <c r="E92" s="210"/>
      <c r="F92" s="210"/>
      <c r="G92" s="210"/>
      <c r="H92" s="210"/>
      <c r="I92" s="100"/>
      <c r="J92" s="188" t="s">
        <v>87</v>
      </c>
      <c r="K92" s="92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197"/>
      <c r="B93" s="218"/>
      <c r="C93" s="197"/>
      <c r="D93" s="197"/>
      <c r="E93" s="197"/>
      <c r="F93" s="197"/>
      <c r="G93" s="197"/>
      <c r="H93" s="197"/>
      <c r="I93" s="84"/>
      <c r="J93" s="84"/>
      <c r="K93" s="28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 x14ac:dyDescent="0.2">
      <c r="A94" s="197"/>
      <c r="B94" s="218"/>
      <c r="C94" s="238" t="s">
        <v>88</v>
      </c>
      <c r="D94" s="197"/>
      <c r="E94" s="197"/>
      <c r="F94" s="197"/>
      <c r="G94" s="197"/>
      <c r="H94" s="197"/>
      <c r="I94" s="84"/>
      <c r="J94" s="183">
        <f>J124</f>
        <v>0</v>
      </c>
      <c r="K94" s="28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89</v>
      </c>
    </row>
    <row r="95" spans="1:47" s="9" customFormat="1" ht="24.95" customHeight="1" x14ac:dyDescent="0.2">
      <c r="A95" s="239"/>
      <c r="B95" s="240"/>
      <c r="C95" s="239"/>
      <c r="D95" s="241" t="s">
        <v>90</v>
      </c>
      <c r="E95" s="211"/>
      <c r="F95" s="211"/>
      <c r="G95" s="211"/>
      <c r="H95" s="211"/>
      <c r="I95" s="102"/>
      <c r="J95" s="189">
        <f>J125</f>
        <v>0</v>
      </c>
      <c r="L95" s="101"/>
    </row>
    <row r="96" spans="1:47" s="10" customFormat="1" ht="19.899999999999999" customHeight="1" x14ac:dyDescent="0.2">
      <c r="A96" s="242"/>
      <c r="B96" s="243"/>
      <c r="C96" s="242"/>
      <c r="D96" s="244" t="s">
        <v>91</v>
      </c>
      <c r="E96" s="212"/>
      <c r="F96" s="212"/>
      <c r="G96" s="212"/>
      <c r="H96" s="212"/>
      <c r="I96" s="104"/>
      <c r="J96" s="190">
        <f>J126</f>
        <v>0</v>
      </c>
      <c r="L96" s="103"/>
    </row>
    <row r="97" spans="1:31" s="10" customFormat="1" ht="14.85" customHeight="1" x14ac:dyDescent="0.2">
      <c r="A97" s="242"/>
      <c r="B97" s="243"/>
      <c r="C97" s="242"/>
      <c r="D97" s="244" t="s">
        <v>92</v>
      </c>
      <c r="E97" s="212"/>
      <c r="F97" s="212"/>
      <c r="G97" s="212"/>
      <c r="H97" s="212"/>
      <c r="I97" s="104"/>
      <c r="J97" s="190">
        <f>J134</f>
        <v>0</v>
      </c>
      <c r="L97" s="103"/>
    </row>
    <row r="98" spans="1:31" s="10" customFormat="1" ht="14.85" customHeight="1" x14ac:dyDescent="0.2">
      <c r="A98" s="242"/>
      <c r="B98" s="243"/>
      <c r="C98" s="242"/>
      <c r="D98" s="244" t="s">
        <v>93</v>
      </c>
      <c r="E98" s="212"/>
      <c r="F98" s="212"/>
      <c r="G98" s="212"/>
      <c r="H98" s="212"/>
      <c r="I98" s="104"/>
      <c r="J98" s="190">
        <f>J138</f>
        <v>0</v>
      </c>
      <c r="L98" s="103"/>
    </row>
    <row r="99" spans="1:31" s="10" customFormat="1" ht="14.85" customHeight="1" x14ac:dyDescent="0.2">
      <c r="A99" s="242"/>
      <c r="B99" s="243"/>
      <c r="C99" s="242"/>
      <c r="D99" s="244" t="s">
        <v>94</v>
      </c>
      <c r="E99" s="212"/>
      <c r="F99" s="212"/>
      <c r="G99" s="212"/>
      <c r="H99" s="212"/>
      <c r="I99" s="104"/>
      <c r="J99" s="190">
        <f>J145</f>
        <v>0</v>
      </c>
      <c r="L99" s="103"/>
    </row>
    <row r="100" spans="1:31" s="10" customFormat="1" ht="19.899999999999999" customHeight="1" x14ac:dyDescent="0.2">
      <c r="A100" s="242"/>
      <c r="B100" s="243"/>
      <c r="C100" s="242"/>
      <c r="D100" s="244" t="s">
        <v>95</v>
      </c>
      <c r="E100" s="212"/>
      <c r="F100" s="212"/>
      <c r="G100" s="212"/>
      <c r="H100" s="212"/>
      <c r="I100" s="104"/>
      <c r="J100" s="190">
        <f>J147</f>
        <v>0</v>
      </c>
      <c r="L100" s="103"/>
    </row>
    <row r="101" spans="1:31" s="10" customFormat="1" ht="19.899999999999999" customHeight="1" x14ac:dyDescent="0.2">
      <c r="A101" s="242"/>
      <c r="B101" s="243"/>
      <c r="C101" s="242"/>
      <c r="D101" s="244" t="s">
        <v>96</v>
      </c>
      <c r="E101" s="212"/>
      <c r="F101" s="212"/>
      <c r="G101" s="212"/>
      <c r="H101" s="212"/>
      <c r="I101" s="104"/>
      <c r="J101" s="190">
        <f>J152</f>
        <v>0</v>
      </c>
      <c r="L101" s="103"/>
    </row>
    <row r="102" spans="1:31" s="9" customFormat="1" ht="24.95" customHeight="1" x14ac:dyDescent="0.2">
      <c r="A102" s="239"/>
      <c r="B102" s="240"/>
      <c r="C102" s="239"/>
      <c r="D102" s="241" t="s">
        <v>97</v>
      </c>
      <c r="E102" s="211"/>
      <c r="F102" s="211"/>
      <c r="G102" s="211"/>
      <c r="H102" s="211"/>
      <c r="I102" s="102"/>
      <c r="J102" s="189">
        <f>J156</f>
        <v>0</v>
      </c>
      <c r="L102" s="101"/>
    </row>
    <row r="103" spans="1:31" s="10" customFormat="1" ht="19.899999999999999" customHeight="1" x14ac:dyDescent="0.2">
      <c r="A103" s="242"/>
      <c r="B103" s="243"/>
      <c r="C103" s="242"/>
      <c r="D103" s="244" t="s">
        <v>98</v>
      </c>
      <c r="E103" s="212"/>
      <c r="F103" s="212"/>
      <c r="G103" s="212"/>
      <c r="H103" s="212"/>
      <c r="I103" s="104"/>
      <c r="J103" s="190">
        <f>J157</f>
        <v>0</v>
      </c>
      <c r="L103" s="103"/>
    </row>
    <row r="104" spans="1:31" s="10" customFormat="1" ht="19.899999999999999" customHeight="1" x14ac:dyDescent="0.2">
      <c r="A104" s="242"/>
      <c r="B104" s="243"/>
      <c r="C104" s="242"/>
      <c r="D104" s="244" t="s">
        <v>99</v>
      </c>
      <c r="E104" s="212"/>
      <c r="F104" s="212"/>
      <c r="G104" s="212"/>
      <c r="H104" s="212"/>
      <c r="I104" s="104"/>
      <c r="J104" s="190">
        <f>J175</f>
        <v>0</v>
      </c>
      <c r="L104" s="103"/>
    </row>
    <row r="105" spans="1:31" s="10" customFormat="1" ht="19.899999999999999" customHeight="1" x14ac:dyDescent="0.2">
      <c r="A105" s="242"/>
      <c r="B105" s="243"/>
      <c r="C105" s="242"/>
      <c r="D105" s="244" t="s">
        <v>100</v>
      </c>
      <c r="E105" s="212"/>
      <c r="F105" s="212"/>
      <c r="G105" s="212"/>
      <c r="H105" s="212"/>
      <c r="I105" s="104"/>
      <c r="J105" s="190">
        <f>J201</f>
        <v>0</v>
      </c>
      <c r="L105" s="103"/>
    </row>
    <row r="106" spans="1:31" s="10" customFormat="1" ht="19.899999999999999" customHeight="1" x14ac:dyDescent="0.2">
      <c r="A106" s="242"/>
      <c r="B106" s="243"/>
      <c r="C106" s="242"/>
      <c r="D106" s="244" t="s">
        <v>101</v>
      </c>
      <c r="E106" s="212"/>
      <c r="F106" s="212"/>
      <c r="G106" s="212"/>
      <c r="H106" s="212"/>
      <c r="I106" s="104"/>
      <c r="J106" s="190">
        <f>J209</f>
        <v>0</v>
      </c>
      <c r="L106" s="103"/>
    </row>
    <row r="107" spans="1:31" s="2" customFormat="1" ht="21.75" customHeight="1" x14ac:dyDescent="0.2">
      <c r="A107" s="197"/>
      <c r="B107" s="218"/>
      <c r="C107" s="197"/>
      <c r="D107" s="197"/>
      <c r="E107" s="197"/>
      <c r="F107" s="197"/>
      <c r="G107" s="197"/>
      <c r="H107" s="197"/>
      <c r="I107" s="84"/>
      <c r="J107" s="84"/>
      <c r="K107" s="28"/>
      <c r="L107" s="37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 x14ac:dyDescent="0.2">
      <c r="A108" s="197"/>
      <c r="B108" s="235"/>
      <c r="C108" s="208"/>
      <c r="D108" s="208"/>
      <c r="E108" s="208"/>
      <c r="F108" s="208"/>
      <c r="G108" s="208"/>
      <c r="H108" s="208"/>
      <c r="I108" s="98"/>
      <c r="J108" s="98"/>
      <c r="K108" s="43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2" customFormat="1" ht="6.95" customHeight="1" x14ac:dyDescent="0.2">
      <c r="A112" s="197"/>
      <c r="B112" s="236"/>
      <c r="C112" s="209"/>
      <c r="D112" s="209"/>
      <c r="E112" s="209"/>
      <c r="F112" s="209"/>
      <c r="G112" s="209"/>
      <c r="H112" s="209"/>
      <c r="I112" s="99"/>
      <c r="J112" s="99"/>
      <c r="K112" s="45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24.95" customHeight="1" x14ac:dyDescent="0.2">
      <c r="A113" s="197"/>
      <c r="B113" s="218"/>
      <c r="C113" s="217" t="s">
        <v>102</v>
      </c>
      <c r="D113" s="197"/>
      <c r="E113" s="197"/>
      <c r="F113" s="197"/>
      <c r="G113" s="197"/>
      <c r="H113" s="197"/>
      <c r="I113" s="84"/>
      <c r="J113" s="84"/>
      <c r="K113" s="28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 x14ac:dyDescent="0.2">
      <c r="A114" s="197"/>
      <c r="B114" s="218"/>
      <c r="C114" s="197"/>
      <c r="D114" s="197"/>
      <c r="E114" s="197"/>
      <c r="F114" s="197"/>
      <c r="G114" s="197"/>
      <c r="H114" s="197"/>
      <c r="I114" s="84"/>
      <c r="J114" s="84"/>
      <c r="K114" s="28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 x14ac:dyDescent="0.2">
      <c r="A115" s="197"/>
      <c r="B115" s="218"/>
      <c r="C115" s="198" t="s">
        <v>16</v>
      </c>
      <c r="D115" s="197"/>
      <c r="E115" s="197"/>
      <c r="F115" s="197"/>
      <c r="G115" s="197"/>
      <c r="H115" s="197"/>
      <c r="I115" s="84"/>
      <c r="J115" s="84"/>
      <c r="K115" s="28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 x14ac:dyDescent="0.2">
      <c r="A116" s="197"/>
      <c r="B116" s="218"/>
      <c r="C116" s="197"/>
      <c r="D116" s="197"/>
      <c r="E116" s="219" t="str">
        <f>E7</f>
        <v>Rekonstrukce školní kuchyně ZŠ MUDr. E. Lukášové, Ostrava ZTI</v>
      </c>
      <c r="F116" s="220"/>
      <c r="G116" s="220"/>
      <c r="H116" s="220"/>
      <c r="I116" s="84"/>
      <c r="J116" s="84"/>
      <c r="K116" s="28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 x14ac:dyDescent="0.2">
      <c r="A117" s="197"/>
      <c r="B117" s="218"/>
      <c r="C117" s="197"/>
      <c r="D117" s="197"/>
      <c r="E117" s="197"/>
      <c r="F117" s="197"/>
      <c r="G117" s="197"/>
      <c r="H117" s="197"/>
      <c r="I117" s="84"/>
      <c r="J117" s="84"/>
      <c r="K117" s="28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 x14ac:dyDescent="0.2">
      <c r="A118" s="197"/>
      <c r="B118" s="218"/>
      <c r="C118" s="198" t="s">
        <v>20</v>
      </c>
      <c r="D118" s="197"/>
      <c r="E118" s="197"/>
      <c r="F118" s="199" t="str">
        <f>F10</f>
        <v>Ostrava Jih</v>
      </c>
      <c r="G118" s="197"/>
      <c r="H118" s="197"/>
      <c r="I118" s="85" t="s">
        <v>22</v>
      </c>
      <c r="J118" s="182" t="str">
        <f>IF(J10="","",J10)</f>
        <v>15. 7. 2021</v>
      </c>
      <c r="K118" s="28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 x14ac:dyDescent="0.2">
      <c r="A119" s="197"/>
      <c r="B119" s="218"/>
      <c r="C119" s="197"/>
      <c r="D119" s="197"/>
      <c r="E119" s="197"/>
      <c r="F119" s="197"/>
      <c r="G119" s="197"/>
      <c r="H119" s="197"/>
      <c r="I119" s="84"/>
      <c r="J119" s="84"/>
      <c r="K119" s="28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 x14ac:dyDescent="0.2">
      <c r="A120" s="197"/>
      <c r="B120" s="218"/>
      <c r="C120" s="198" t="s">
        <v>24</v>
      </c>
      <c r="D120" s="197"/>
      <c r="E120" s="197"/>
      <c r="F120" s="199" t="str">
        <f>E13</f>
        <v>ÚMOb Ostrava Jih</v>
      </c>
      <c r="G120" s="197"/>
      <c r="H120" s="197"/>
      <c r="I120" s="85" t="s">
        <v>30</v>
      </c>
      <c r="J120" s="187" t="str">
        <f>E19</f>
        <v>BKB metal</v>
      </c>
      <c r="K120" s="28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 x14ac:dyDescent="0.2">
      <c r="A121" s="197"/>
      <c r="B121" s="218"/>
      <c r="C121" s="198" t="s">
        <v>28</v>
      </c>
      <c r="D121" s="197"/>
      <c r="E121" s="197"/>
      <c r="F121" s="199" t="str">
        <f>IF(E16="","",E16)</f>
        <v>Vyplň údaj</v>
      </c>
      <c r="G121" s="197"/>
      <c r="H121" s="197"/>
      <c r="I121" s="85" t="s">
        <v>33</v>
      </c>
      <c r="J121" s="187" t="str">
        <f>E22</f>
        <v>Ing. K. Gebauer</v>
      </c>
      <c r="K121" s="28"/>
      <c r="L121" s="37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 x14ac:dyDescent="0.2">
      <c r="A122" s="197"/>
      <c r="B122" s="218"/>
      <c r="C122" s="197"/>
      <c r="D122" s="197"/>
      <c r="E122" s="197"/>
      <c r="F122" s="197"/>
      <c r="G122" s="197"/>
      <c r="H122" s="197"/>
      <c r="I122" s="84"/>
      <c r="J122" s="84"/>
      <c r="K122" s="28"/>
      <c r="L122" s="37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 x14ac:dyDescent="0.2">
      <c r="A123" s="245"/>
      <c r="B123" s="246"/>
      <c r="C123" s="247" t="s">
        <v>103</v>
      </c>
      <c r="D123" s="213" t="s">
        <v>61</v>
      </c>
      <c r="E123" s="213" t="s">
        <v>57</v>
      </c>
      <c r="F123" s="213" t="s">
        <v>58</v>
      </c>
      <c r="G123" s="213" t="s">
        <v>104</v>
      </c>
      <c r="H123" s="213" t="s">
        <v>105</v>
      </c>
      <c r="I123" s="106" t="s">
        <v>106</v>
      </c>
      <c r="J123" s="191" t="s">
        <v>87</v>
      </c>
      <c r="K123" s="107" t="s">
        <v>107</v>
      </c>
      <c r="L123" s="108"/>
      <c r="M123" s="56" t="s">
        <v>1</v>
      </c>
      <c r="N123" s="57" t="s">
        <v>40</v>
      </c>
      <c r="O123" s="57" t="s">
        <v>108</v>
      </c>
      <c r="P123" s="57" t="s">
        <v>109</v>
      </c>
      <c r="Q123" s="57" t="s">
        <v>110</v>
      </c>
      <c r="R123" s="57" t="s">
        <v>111</v>
      </c>
      <c r="S123" s="57" t="s">
        <v>112</v>
      </c>
      <c r="T123" s="58" t="s">
        <v>113</v>
      </c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</row>
    <row r="124" spans="1:65" s="2" customFormat="1" ht="22.9" customHeight="1" x14ac:dyDescent="0.25">
      <c r="A124" s="197"/>
      <c r="B124" s="218"/>
      <c r="C124" s="248" t="s">
        <v>114</v>
      </c>
      <c r="D124" s="197"/>
      <c r="E124" s="197"/>
      <c r="F124" s="197"/>
      <c r="G124" s="197"/>
      <c r="H124" s="197"/>
      <c r="I124" s="84"/>
      <c r="J124" s="192">
        <f>BK124</f>
        <v>0</v>
      </c>
      <c r="K124" s="28"/>
      <c r="L124" s="29"/>
      <c r="M124" s="59"/>
      <c r="N124" s="50"/>
      <c r="O124" s="60"/>
      <c r="P124" s="109">
        <f>P125+P156</f>
        <v>0</v>
      </c>
      <c r="Q124" s="60"/>
      <c r="R124" s="109">
        <f>R125+R156</f>
        <v>23.560389999999998</v>
      </c>
      <c r="S124" s="60"/>
      <c r="T124" s="110">
        <f>T125+T156</f>
        <v>2.4396100000000001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75</v>
      </c>
      <c r="AU124" s="14" t="s">
        <v>89</v>
      </c>
      <c r="BK124" s="111">
        <f>BK125+BK156</f>
        <v>0</v>
      </c>
    </row>
    <row r="125" spans="1:65" s="12" customFormat="1" ht="25.9" customHeight="1" x14ac:dyDescent="0.2">
      <c r="A125" s="214"/>
      <c r="B125" s="249"/>
      <c r="C125" s="214"/>
      <c r="D125" s="250" t="s">
        <v>75</v>
      </c>
      <c r="E125" s="251" t="s">
        <v>115</v>
      </c>
      <c r="F125" s="251" t="s">
        <v>116</v>
      </c>
      <c r="G125" s="214"/>
      <c r="H125" s="214"/>
      <c r="I125" s="114"/>
      <c r="J125" s="193">
        <f>BK125</f>
        <v>0</v>
      </c>
      <c r="L125" s="112"/>
      <c r="M125" s="115"/>
      <c r="N125" s="116"/>
      <c r="O125" s="116"/>
      <c r="P125" s="117">
        <f>P126+P147+P152</f>
        <v>0</v>
      </c>
      <c r="Q125" s="116"/>
      <c r="R125" s="117">
        <f>R126+R147+R152</f>
        <v>22.920109999999998</v>
      </c>
      <c r="S125" s="116"/>
      <c r="T125" s="118">
        <f>T126+T147+T152</f>
        <v>1.1280000000000001</v>
      </c>
      <c r="AR125" s="113" t="s">
        <v>81</v>
      </c>
      <c r="AT125" s="119" t="s">
        <v>75</v>
      </c>
      <c r="AU125" s="119" t="s">
        <v>76</v>
      </c>
      <c r="AY125" s="113" t="s">
        <v>117</v>
      </c>
      <c r="BK125" s="120">
        <f>BK126+BK147+BK152</f>
        <v>0</v>
      </c>
    </row>
    <row r="126" spans="1:65" s="12" customFormat="1" ht="22.9" customHeight="1" x14ac:dyDescent="0.2">
      <c r="A126" s="214"/>
      <c r="B126" s="249"/>
      <c r="C126" s="214"/>
      <c r="D126" s="250" t="s">
        <v>75</v>
      </c>
      <c r="E126" s="252" t="s">
        <v>81</v>
      </c>
      <c r="F126" s="252" t="s">
        <v>118</v>
      </c>
      <c r="G126" s="214"/>
      <c r="H126" s="214"/>
      <c r="I126" s="114"/>
      <c r="J126" s="194">
        <f>BK126</f>
        <v>0</v>
      </c>
      <c r="L126" s="112"/>
      <c r="M126" s="115"/>
      <c r="N126" s="116"/>
      <c r="O126" s="116"/>
      <c r="P126" s="117">
        <f>P127+SUM(P128:P134)+P138+P145</f>
        <v>0</v>
      </c>
      <c r="Q126" s="116"/>
      <c r="R126" s="117">
        <f>R127+SUM(R128:R134)+R138+R145</f>
        <v>22.920109999999998</v>
      </c>
      <c r="S126" s="116"/>
      <c r="T126" s="118">
        <f>T127+SUM(T128:T134)+T138+T145</f>
        <v>0</v>
      </c>
      <c r="AR126" s="113" t="s">
        <v>81</v>
      </c>
      <c r="AT126" s="119" t="s">
        <v>75</v>
      </c>
      <c r="AU126" s="119" t="s">
        <v>81</v>
      </c>
      <c r="AY126" s="113" t="s">
        <v>117</v>
      </c>
      <c r="BK126" s="120">
        <f>BK127+SUM(BK128:BK134)+BK138+BK145</f>
        <v>0</v>
      </c>
    </row>
    <row r="127" spans="1:65" s="2" customFormat="1" ht="44.25" customHeight="1" x14ac:dyDescent="0.2">
      <c r="A127" s="197"/>
      <c r="B127" s="218"/>
      <c r="C127" s="253" t="s">
        <v>81</v>
      </c>
      <c r="D127" s="253" t="s">
        <v>119</v>
      </c>
      <c r="E127" s="254" t="s">
        <v>120</v>
      </c>
      <c r="F127" s="255" t="s">
        <v>121</v>
      </c>
      <c r="G127" s="256" t="s">
        <v>122</v>
      </c>
      <c r="H127" s="257">
        <v>18.672999999999998</v>
      </c>
      <c r="I127" s="121"/>
      <c r="J127" s="122">
        <f>ROUND(I127*H127,2)</f>
        <v>0</v>
      </c>
      <c r="K127" s="123"/>
      <c r="L127" s="29"/>
      <c r="M127" s="124" t="s">
        <v>1</v>
      </c>
      <c r="N127" s="125" t="s">
        <v>41</v>
      </c>
      <c r="O127" s="52"/>
      <c r="P127" s="126">
        <f t="shared" ref="P127:P133" si="0">O127*H127</f>
        <v>0</v>
      </c>
      <c r="Q127" s="126">
        <v>0</v>
      </c>
      <c r="R127" s="126">
        <f t="shared" ref="R127:R133" si="1">Q127*H127</f>
        <v>0</v>
      </c>
      <c r="S127" s="126">
        <v>0</v>
      </c>
      <c r="T127" s="127">
        <f t="shared" ref="T127:T133" si="2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28" t="s">
        <v>123</v>
      </c>
      <c r="AT127" s="128" t="s">
        <v>119</v>
      </c>
      <c r="AU127" s="128" t="s">
        <v>83</v>
      </c>
      <c r="AY127" s="14" t="s">
        <v>117</v>
      </c>
      <c r="BE127" s="129">
        <f t="shared" ref="BE127:BE133" si="3">IF(N127="základní",J127,0)</f>
        <v>0</v>
      </c>
      <c r="BF127" s="129">
        <f t="shared" ref="BF127:BF133" si="4">IF(N127="snížená",J127,0)</f>
        <v>0</v>
      </c>
      <c r="BG127" s="129">
        <f t="shared" ref="BG127:BG133" si="5">IF(N127="zákl. přenesená",J127,0)</f>
        <v>0</v>
      </c>
      <c r="BH127" s="129">
        <f t="shared" ref="BH127:BH133" si="6">IF(N127="sníž. přenesená",J127,0)</f>
        <v>0</v>
      </c>
      <c r="BI127" s="129">
        <f t="shared" ref="BI127:BI133" si="7">IF(N127="nulová",J127,0)</f>
        <v>0</v>
      </c>
      <c r="BJ127" s="14" t="s">
        <v>81</v>
      </c>
      <c r="BK127" s="129">
        <f t="shared" ref="BK127:BK133" si="8">ROUND(I127*H127,2)</f>
        <v>0</v>
      </c>
      <c r="BL127" s="14" t="s">
        <v>123</v>
      </c>
      <c r="BM127" s="128" t="s">
        <v>124</v>
      </c>
    </row>
    <row r="128" spans="1:65" s="2" customFormat="1" ht="44.25" customHeight="1" x14ac:dyDescent="0.2">
      <c r="A128" s="197"/>
      <c r="B128" s="218"/>
      <c r="C128" s="253" t="s">
        <v>83</v>
      </c>
      <c r="D128" s="253" t="s">
        <v>119</v>
      </c>
      <c r="E128" s="254" t="s">
        <v>125</v>
      </c>
      <c r="F128" s="255" t="s">
        <v>126</v>
      </c>
      <c r="G128" s="256" t="s">
        <v>122</v>
      </c>
      <c r="H128" s="257">
        <v>18.672999999999998</v>
      </c>
      <c r="I128" s="121"/>
      <c r="J128" s="122">
        <f t="shared" ref="J127:J133" si="9">ROUND(I128*H128,2)</f>
        <v>0</v>
      </c>
      <c r="K128" s="123"/>
      <c r="L128" s="29"/>
      <c r="M128" s="124" t="s">
        <v>1</v>
      </c>
      <c r="N128" s="125" t="s">
        <v>41</v>
      </c>
      <c r="O128" s="52"/>
      <c r="P128" s="126">
        <f t="shared" si="0"/>
        <v>0</v>
      </c>
      <c r="Q128" s="126">
        <v>0</v>
      </c>
      <c r="R128" s="126">
        <f t="shared" si="1"/>
        <v>0</v>
      </c>
      <c r="S128" s="126">
        <v>0</v>
      </c>
      <c r="T128" s="127">
        <f t="shared" si="2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28" t="s">
        <v>123</v>
      </c>
      <c r="AT128" s="128" t="s">
        <v>119</v>
      </c>
      <c r="AU128" s="128" t="s">
        <v>83</v>
      </c>
      <c r="AY128" s="14" t="s">
        <v>117</v>
      </c>
      <c r="BE128" s="129">
        <f t="shared" si="3"/>
        <v>0</v>
      </c>
      <c r="BF128" s="129">
        <f t="shared" si="4"/>
        <v>0</v>
      </c>
      <c r="BG128" s="129">
        <f t="shared" si="5"/>
        <v>0</v>
      </c>
      <c r="BH128" s="129">
        <f t="shared" si="6"/>
        <v>0</v>
      </c>
      <c r="BI128" s="129">
        <f t="shared" si="7"/>
        <v>0</v>
      </c>
      <c r="BJ128" s="14" t="s">
        <v>81</v>
      </c>
      <c r="BK128" s="129">
        <f t="shared" si="8"/>
        <v>0</v>
      </c>
      <c r="BL128" s="14" t="s">
        <v>123</v>
      </c>
      <c r="BM128" s="128" t="s">
        <v>127</v>
      </c>
    </row>
    <row r="129" spans="1:65" s="2" customFormat="1" ht="44.25" customHeight="1" x14ac:dyDescent="0.2">
      <c r="A129" s="197"/>
      <c r="B129" s="218"/>
      <c r="C129" s="253" t="s">
        <v>128</v>
      </c>
      <c r="D129" s="253" t="s">
        <v>119</v>
      </c>
      <c r="E129" s="254" t="s">
        <v>129</v>
      </c>
      <c r="F129" s="255" t="s">
        <v>130</v>
      </c>
      <c r="G129" s="256" t="s">
        <v>122</v>
      </c>
      <c r="H129" s="257">
        <v>18.672999999999998</v>
      </c>
      <c r="I129" s="121"/>
      <c r="J129" s="122">
        <f t="shared" si="9"/>
        <v>0</v>
      </c>
      <c r="K129" s="123"/>
      <c r="L129" s="29"/>
      <c r="M129" s="124" t="s">
        <v>1</v>
      </c>
      <c r="N129" s="125" t="s">
        <v>41</v>
      </c>
      <c r="O129" s="52"/>
      <c r="P129" s="126">
        <f t="shared" si="0"/>
        <v>0</v>
      </c>
      <c r="Q129" s="126">
        <v>0</v>
      </c>
      <c r="R129" s="126">
        <f t="shared" si="1"/>
        <v>0</v>
      </c>
      <c r="S129" s="126">
        <v>0</v>
      </c>
      <c r="T129" s="127">
        <f t="shared" si="2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28" t="s">
        <v>123</v>
      </c>
      <c r="AT129" s="128" t="s">
        <v>119</v>
      </c>
      <c r="AU129" s="128" t="s">
        <v>83</v>
      </c>
      <c r="AY129" s="14" t="s">
        <v>117</v>
      </c>
      <c r="BE129" s="129">
        <f t="shared" si="3"/>
        <v>0</v>
      </c>
      <c r="BF129" s="129">
        <f t="shared" si="4"/>
        <v>0</v>
      </c>
      <c r="BG129" s="129">
        <f t="shared" si="5"/>
        <v>0</v>
      </c>
      <c r="BH129" s="129">
        <f t="shared" si="6"/>
        <v>0</v>
      </c>
      <c r="BI129" s="129">
        <f t="shared" si="7"/>
        <v>0</v>
      </c>
      <c r="BJ129" s="14" t="s">
        <v>81</v>
      </c>
      <c r="BK129" s="129">
        <f t="shared" si="8"/>
        <v>0</v>
      </c>
      <c r="BL129" s="14" t="s">
        <v>123</v>
      </c>
      <c r="BM129" s="128" t="s">
        <v>131</v>
      </c>
    </row>
    <row r="130" spans="1:65" s="2" customFormat="1" ht="16.5" customHeight="1" x14ac:dyDescent="0.2">
      <c r="A130" s="197"/>
      <c r="B130" s="218"/>
      <c r="C130" s="253" t="s">
        <v>123</v>
      </c>
      <c r="D130" s="253" t="s">
        <v>119</v>
      </c>
      <c r="E130" s="254" t="s">
        <v>132</v>
      </c>
      <c r="F130" s="255" t="s">
        <v>133</v>
      </c>
      <c r="G130" s="256" t="s">
        <v>122</v>
      </c>
      <c r="H130" s="257">
        <v>18.672999999999998</v>
      </c>
      <c r="I130" s="121"/>
      <c r="J130" s="122">
        <f t="shared" si="9"/>
        <v>0</v>
      </c>
      <c r="K130" s="123"/>
      <c r="L130" s="29"/>
      <c r="M130" s="124" t="s">
        <v>1</v>
      </c>
      <c r="N130" s="125" t="s">
        <v>41</v>
      </c>
      <c r="O130" s="52"/>
      <c r="P130" s="126">
        <f t="shared" si="0"/>
        <v>0</v>
      </c>
      <c r="Q130" s="126">
        <v>0</v>
      </c>
      <c r="R130" s="126">
        <f t="shared" si="1"/>
        <v>0</v>
      </c>
      <c r="S130" s="126">
        <v>0</v>
      </c>
      <c r="T130" s="127">
        <f t="shared" si="2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28" t="s">
        <v>123</v>
      </c>
      <c r="AT130" s="128" t="s">
        <v>119</v>
      </c>
      <c r="AU130" s="128" t="s">
        <v>83</v>
      </c>
      <c r="AY130" s="14" t="s">
        <v>117</v>
      </c>
      <c r="BE130" s="129">
        <f t="shared" si="3"/>
        <v>0</v>
      </c>
      <c r="BF130" s="129">
        <f t="shared" si="4"/>
        <v>0</v>
      </c>
      <c r="BG130" s="129">
        <f t="shared" si="5"/>
        <v>0</v>
      </c>
      <c r="BH130" s="129">
        <f t="shared" si="6"/>
        <v>0</v>
      </c>
      <c r="BI130" s="129">
        <f t="shared" si="7"/>
        <v>0</v>
      </c>
      <c r="BJ130" s="14" t="s">
        <v>81</v>
      </c>
      <c r="BK130" s="129">
        <f t="shared" si="8"/>
        <v>0</v>
      </c>
      <c r="BL130" s="14" t="s">
        <v>123</v>
      </c>
      <c r="BM130" s="128" t="s">
        <v>134</v>
      </c>
    </row>
    <row r="131" spans="1:65" s="2" customFormat="1" ht="33" customHeight="1" x14ac:dyDescent="0.2">
      <c r="A131" s="197"/>
      <c r="B131" s="218"/>
      <c r="C131" s="253" t="s">
        <v>135</v>
      </c>
      <c r="D131" s="253" t="s">
        <v>119</v>
      </c>
      <c r="E131" s="254" t="s">
        <v>136</v>
      </c>
      <c r="F131" s="255" t="s">
        <v>137</v>
      </c>
      <c r="G131" s="256" t="s">
        <v>138</v>
      </c>
      <c r="H131" s="257">
        <v>33.610999999999997</v>
      </c>
      <c r="I131" s="121"/>
      <c r="J131" s="122">
        <f t="shared" si="9"/>
        <v>0</v>
      </c>
      <c r="K131" s="123"/>
      <c r="L131" s="29"/>
      <c r="M131" s="124" t="s">
        <v>1</v>
      </c>
      <c r="N131" s="125" t="s">
        <v>41</v>
      </c>
      <c r="O131" s="52"/>
      <c r="P131" s="126">
        <f t="shared" si="0"/>
        <v>0</v>
      </c>
      <c r="Q131" s="126">
        <v>0</v>
      </c>
      <c r="R131" s="126">
        <f t="shared" si="1"/>
        <v>0</v>
      </c>
      <c r="S131" s="126">
        <v>0</v>
      </c>
      <c r="T131" s="127">
        <f t="shared" si="2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28" t="s">
        <v>123</v>
      </c>
      <c r="AT131" s="128" t="s">
        <v>119</v>
      </c>
      <c r="AU131" s="128" t="s">
        <v>83</v>
      </c>
      <c r="AY131" s="14" t="s">
        <v>117</v>
      </c>
      <c r="BE131" s="129">
        <f t="shared" si="3"/>
        <v>0</v>
      </c>
      <c r="BF131" s="129">
        <f t="shared" si="4"/>
        <v>0</v>
      </c>
      <c r="BG131" s="129">
        <f t="shared" si="5"/>
        <v>0</v>
      </c>
      <c r="BH131" s="129">
        <f t="shared" si="6"/>
        <v>0</v>
      </c>
      <c r="BI131" s="129">
        <f t="shared" si="7"/>
        <v>0</v>
      </c>
      <c r="BJ131" s="14" t="s">
        <v>81</v>
      </c>
      <c r="BK131" s="129">
        <f t="shared" si="8"/>
        <v>0</v>
      </c>
      <c r="BL131" s="14" t="s">
        <v>123</v>
      </c>
      <c r="BM131" s="128" t="s">
        <v>139</v>
      </c>
    </row>
    <row r="132" spans="1:65" s="2" customFormat="1" ht="55.5" customHeight="1" x14ac:dyDescent="0.2">
      <c r="A132" s="197"/>
      <c r="B132" s="218"/>
      <c r="C132" s="253" t="s">
        <v>140</v>
      </c>
      <c r="D132" s="253" t="s">
        <v>119</v>
      </c>
      <c r="E132" s="254" t="s">
        <v>141</v>
      </c>
      <c r="F132" s="255" t="s">
        <v>142</v>
      </c>
      <c r="G132" s="256" t="s">
        <v>122</v>
      </c>
      <c r="H132" s="257">
        <v>13.872999999999999</v>
      </c>
      <c r="I132" s="121"/>
      <c r="J132" s="122">
        <f t="shared" si="9"/>
        <v>0</v>
      </c>
      <c r="K132" s="123"/>
      <c r="L132" s="29"/>
      <c r="M132" s="124" t="s">
        <v>1</v>
      </c>
      <c r="N132" s="125" t="s">
        <v>41</v>
      </c>
      <c r="O132" s="52"/>
      <c r="P132" s="126">
        <f t="shared" si="0"/>
        <v>0</v>
      </c>
      <c r="Q132" s="126">
        <v>0</v>
      </c>
      <c r="R132" s="126">
        <f t="shared" si="1"/>
        <v>0</v>
      </c>
      <c r="S132" s="126">
        <v>0</v>
      </c>
      <c r="T132" s="127">
        <f t="shared" si="2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28" t="s">
        <v>123</v>
      </c>
      <c r="AT132" s="128" t="s">
        <v>119</v>
      </c>
      <c r="AU132" s="128" t="s">
        <v>83</v>
      </c>
      <c r="AY132" s="14" t="s">
        <v>117</v>
      </c>
      <c r="BE132" s="129">
        <f t="shared" si="3"/>
        <v>0</v>
      </c>
      <c r="BF132" s="129">
        <f t="shared" si="4"/>
        <v>0</v>
      </c>
      <c r="BG132" s="129">
        <f t="shared" si="5"/>
        <v>0</v>
      </c>
      <c r="BH132" s="129">
        <f t="shared" si="6"/>
        <v>0</v>
      </c>
      <c r="BI132" s="129">
        <f t="shared" si="7"/>
        <v>0</v>
      </c>
      <c r="BJ132" s="14" t="s">
        <v>81</v>
      </c>
      <c r="BK132" s="129">
        <f t="shared" si="8"/>
        <v>0</v>
      </c>
      <c r="BL132" s="14" t="s">
        <v>123</v>
      </c>
      <c r="BM132" s="128" t="s">
        <v>143</v>
      </c>
    </row>
    <row r="133" spans="1:65" s="2" customFormat="1" ht="16.5" customHeight="1" x14ac:dyDescent="0.2">
      <c r="A133" s="197"/>
      <c r="B133" s="218"/>
      <c r="C133" s="258" t="s">
        <v>144</v>
      </c>
      <c r="D133" s="258" t="s">
        <v>145</v>
      </c>
      <c r="E133" s="259" t="s">
        <v>146</v>
      </c>
      <c r="F133" s="260" t="s">
        <v>147</v>
      </c>
      <c r="G133" s="261" t="s">
        <v>138</v>
      </c>
      <c r="H133" s="262">
        <v>22.196999999999999</v>
      </c>
      <c r="I133" s="130"/>
      <c r="J133" s="131">
        <f t="shared" si="9"/>
        <v>0</v>
      </c>
      <c r="K133" s="132"/>
      <c r="L133" s="133"/>
      <c r="M133" s="134" t="s">
        <v>1</v>
      </c>
      <c r="N133" s="135" t="s">
        <v>41</v>
      </c>
      <c r="O133" s="52"/>
      <c r="P133" s="126">
        <f t="shared" si="0"/>
        <v>0</v>
      </c>
      <c r="Q133" s="126">
        <v>1</v>
      </c>
      <c r="R133" s="126">
        <f t="shared" si="1"/>
        <v>22.196999999999999</v>
      </c>
      <c r="S133" s="126">
        <v>0</v>
      </c>
      <c r="T133" s="127">
        <f t="shared" si="2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28" t="s">
        <v>148</v>
      </c>
      <c r="AT133" s="128" t="s">
        <v>145</v>
      </c>
      <c r="AU133" s="128" t="s">
        <v>83</v>
      </c>
      <c r="AY133" s="14" t="s">
        <v>117</v>
      </c>
      <c r="BE133" s="129">
        <f t="shared" si="3"/>
        <v>0</v>
      </c>
      <c r="BF133" s="129">
        <f t="shared" si="4"/>
        <v>0</v>
      </c>
      <c r="BG133" s="129">
        <f t="shared" si="5"/>
        <v>0</v>
      </c>
      <c r="BH133" s="129">
        <f t="shared" si="6"/>
        <v>0</v>
      </c>
      <c r="BI133" s="129">
        <f t="shared" si="7"/>
        <v>0</v>
      </c>
      <c r="BJ133" s="14" t="s">
        <v>81</v>
      </c>
      <c r="BK133" s="129">
        <f t="shared" si="8"/>
        <v>0</v>
      </c>
      <c r="BL133" s="14" t="s">
        <v>123</v>
      </c>
      <c r="BM133" s="128" t="s">
        <v>149</v>
      </c>
    </row>
    <row r="134" spans="1:65" s="12" customFormat="1" ht="20.85" customHeight="1" x14ac:dyDescent="0.2">
      <c r="A134" s="214"/>
      <c r="B134" s="249"/>
      <c r="C134" s="214"/>
      <c r="D134" s="250" t="s">
        <v>75</v>
      </c>
      <c r="E134" s="252" t="s">
        <v>123</v>
      </c>
      <c r="F134" s="252" t="s">
        <v>150</v>
      </c>
      <c r="G134" s="214"/>
      <c r="H134" s="214"/>
      <c r="I134" s="114"/>
      <c r="J134" s="194">
        <f>BK134</f>
        <v>0</v>
      </c>
      <c r="L134" s="112"/>
      <c r="M134" s="115"/>
      <c r="N134" s="116"/>
      <c r="O134" s="116"/>
      <c r="P134" s="117">
        <f>SUM(P135:P137)</f>
        <v>0</v>
      </c>
      <c r="Q134" s="116"/>
      <c r="R134" s="117">
        <f>SUM(R135:R137)</f>
        <v>7.6679999999999998E-2</v>
      </c>
      <c r="S134" s="116"/>
      <c r="T134" s="118">
        <f>SUM(T135:T137)</f>
        <v>0</v>
      </c>
      <c r="AR134" s="113" t="s">
        <v>81</v>
      </c>
      <c r="AT134" s="119" t="s">
        <v>75</v>
      </c>
      <c r="AU134" s="119" t="s">
        <v>83</v>
      </c>
      <c r="AY134" s="113" t="s">
        <v>117</v>
      </c>
      <c r="BK134" s="120">
        <f>SUM(BK135:BK137)</f>
        <v>0</v>
      </c>
    </row>
    <row r="135" spans="1:65" s="2" customFormat="1" ht="21.75" customHeight="1" x14ac:dyDescent="0.2">
      <c r="A135" s="197"/>
      <c r="B135" s="218"/>
      <c r="C135" s="253" t="s">
        <v>148</v>
      </c>
      <c r="D135" s="253" t="s">
        <v>119</v>
      </c>
      <c r="E135" s="254" t="s">
        <v>151</v>
      </c>
      <c r="F135" s="255" t="s">
        <v>152</v>
      </c>
      <c r="G135" s="256" t="s">
        <v>122</v>
      </c>
      <c r="H135" s="257">
        <v>4.8</v>
      </c>
      <c r="I135" s="121"/>
      <c r="J135" s="122">
        <f>ROUND(I135*H135,2)</f>
        <v>0</v>
      </c>
      <c r="K135" s="123"/>
      <c r="L135" s="29"/>
      <c r="M135" s="124" t="s">
        <v>1</v>
      </c>
      <c r="N135" s="125" t="s">
        <v>41</v>
      </c>
      <c r="O135" s="52"/>
      <c r="P135" s="126">
        <f>O135*H135</f>
        <v>0</v>
      </c>
      <c r="Q135" s="126">
        <v>0</v>
      </c>
      <c r="R135" s="126">
        <f>Q135*H135</f>
        <v>0</v>
      </c>
      <c r="S135" s="126">
        <v>0</v>
      </c>
      <c r="T135" s="127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28" t="s">
        <v>123</v>
      </c>
      <c r="AT135" s="128" t="s">
        <v>119</v>
      </c>
      <c r="AU135" s="128" t="s">
        <v>128</v>
      </c>
      <c r="AY135" s="14" t="s">
        <v>117</v>
      </c>
      <c r="BE135" s="129">
        <f>IF(N135="základní",J135,0)</f>
        <v>0</v>
      </c>
      <c r="BF135" s="129">
        <f>IF(N135="snížená",J135,0)</f>
        <v>0</v>
      </c>
      <c r="BG135" s="129">
        <f>IF(N135="zákl. přenesená",J135,0)</f>
        <v>0</v>
      </c>
      <c r="BH135" s="129">
        <f>IF(N135="sníž. přenesená",J135,0)</f>
        <v>0</v>
      </c>
      <c r="BI135" s="129">
        <f>IF(N135="nulová",J135,0)</f>
        <v>0</v>
      </c>
      <c r="BJ135" s="14" t="s">
        <v>81</v>
      </c>
      <c r="BK135" s="129">
        <f>ROUND(I135*H135,2)</f>
        <v>0</v>
      </c>
      <c r="BL135" s="14" t="s">
        <v>123</v>
      </c>
      <c r="BM135" s="128" t="s">
        <v>153</v>
      </c>
    </row>
    <row r="136" spans="1:65" s="2" customFormat="1" ht="33" customHeight="1" x14ac:dyDescent="0.2">
      <c r="A136" s="197"/>
      <c r="B136" s="218"/>
      <c r="C136" s="253" t="s">
        <v>154</v>
      </c>
      <c r="D136" s="253" t="s">
        <v>119</v>
      </c>
      <c r="E136" s="254" t="s">
        <v>155</v>
      </c>
      <c r="F136" s="255" t="s">
        <v>156</v>
      </c>
      <c r="G136" s="256" t="s">
        <v>122</v>
      </c>
      <c r="H136" s="257">
        <v>1.5</v>
      </c>
      <c r="I136" s="121"/>
      <c r="J136" s="122">
        <f>ROUND(I136*H136,2)</f>
        <v>0</v>
      </c>
      <c r="K136" s="123"/>
      <c r="L136" s="29"/>
      <c r="M136" s="124" t="s">
        <v>1</v>
      </c>
      <c r="N136" s="125" t="s">
        <v>41</v>
      </c>
      <c r="O136" s="52"/>
      <c r="P136" s="126">
        <f>O136*H136</f>
        <v>0</v>
      </c>
      <c r="Q136" s="126">
        <v>0</v>
      </c>
      <c r="R136" s="126">
        <f>Q136*H136</f>
        <v>0</v>
      </c>
      <c r="S136" s="126">
        <v>0</v>
      </c>
      <c r="T136" s="127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28" t="s">
        <v>123</v>
      </c>
      <c r="AT136" s="128" t="s">
        <v>119</v>
      </c>
      <c r="AU136" s="128" t="s">
        <v>128</v>
      </c>
      <c r="AY136" s="14" t="s">
        <v>117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4" t="s">
        <v>81</v>
      </c>
      <c r="BK136" s="129">
        <f>ROUND(I136*H136,2)</f>
        <v>0</v>
      </c>
      <c r="BL136" s="14" t="s">
        <v>123</v>
      </c>
      <c r="BM136" s="128" t="s">
        <v>157</v>
      </c>
    </row>
    <row r="137" spans="1:65" s="2" customFormat="1" ht="21.75" customHeight="1" x14ac:dyDescent="0.2">
      <c r="A137" s="197"/>
      <c r="B137" s="218"/>
      <c r="C137" s="253" t="s">
        <v>158</v>
      </c>
      <c r="D137" s="253" t="s">
        <v>119</v>
      </c>
      <c r="E137" s="254" t="s">
        <v>159</v>
      </c>
      <c r="F137" s="255" t="s">
        <v>160</v>
      </c>
      <c r="G137" s="256" t="s">
        <v>161</v>
      </c>
      <c r="H137" s="257">
        <v>12</v>
      </c>
      <c r="I137" s="121"/>
      <c r="J137" s="122">
        <f>ROUND(I137*H137,2)</f>
        <v>0</v>
      </c>
      <c r="K137" s="123"/>
      <c r="L137" s="29"/>
      <c r="M137" s="124" t="s">
        <v>1</v>
      </c>
      <c r="N137" s="125" t="s">
        <v>41</v>
      </c>
      <c r="O137" s="52"/>
      <c r="P137" s="126">
        <f>O137*H137</f>
        <v>0</v>
      </c>
      <c r="Q137" s="126">
        <v>6.3899999999999998E-3</v>
      </c>
      <c r="R137" s="126">
        <f>Q137*H137</f>
        <v>7.6679999999999998E-2</v>
      </c>
      <c r="S137" s="126">
        <v>0</v>
      </c>
      <c r="T137" s="127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28" t="s">
        <v>123</v>
      </c>
      <c r="AT137" s="128" t="s">
        <v>119</v>
      </c>
      <c r="AU137" s="128" t="s">
        <v>128</v>
      </c>
      <c r="AY137" s="14" t="s">
        <v>117</v>
      </c>
      <c r="BE137" s="129">
        <f>IF(N137="základní",J137,0)</f>
        <v>0</v>
      </c>
      <c r="BF137" s="129">
        <f>IF(N137="snížená",J137,0)</f>
        <v>0</v>
      </c>
      <c r="BG137" s="129">
        <f>IF(N137="zákl. přenesená",J137,0)</f>
        <v>0</v>
      </c>
      <c r="BH137" s="129">
        <f>IF(N137="sníž. přenesená",J137,0)</f>
        <v>0</v>
      </c>
      <c r="BI137" s="129">
        <f>IF(N137="nulová",J137,0)</f>
        <v>0</v>
      </c>
      <c r="BJ137" s="14" t="s">
        <v>81</v>
      </c>
      <c r="BK137" s="129">
        <f>ROUND(I137*H137,2)</f>
        <v>0</v>
      </c>
      <c r="BL137" s="14" t="s">
        <v>123</v>
      </c>
      <c r="BM137" s="128" t="s">
        <v>162</v>
      </c>
    </row>
    <row r="138" spans="1:65" s="12" customFormat="1" ht="20.85" customHeight="1" x14ac:dyDescent="0.2">
      <c r="A138" s="214"/>
      <c r="B138" s="249"/>
      <c r="C138" s="214"/>
      <c r="D138" s="250" t="s">
        <v>75</v>
      </c>
      <c r="E138" s="252" t="s">
        <v>148</v>
      </c>
      <c r="F138" s="252" t="s">
        <v>163</v>
      </c>
      <c r="G138" s="214"/>
      <c r="H138" s="214"/>
      <c r="I138" s="114"/>
      <c r="J138" s="194">
        <f>BK138</f>
        <v>0</v>
      </c>
      <c r="L138" s="112"/>
      <c r="M138" s="115"/>
      <c r="N138" s="116"/>
      <c r="O138" s="116"/>
      <c r="P138" s="117">
        <f>SUM(P139:P144)</f>
        <v>0</v>
      </c>
      <c r="Q138" s="116"/>
      <c r="R138" s="117">
        <f>SUM(R139:R144)</f>
        <v>0.64642999999999995</v>
      </c>
      <c r="S138" s="116"/>
      <c r="T138" s="118">
        <f>SUM(T139:T144)</f>
        <v>0</v>
      </c>
      <c r="AR138" s="113" t="s">
        <v>81</v>
      </c>
      <c r="AT138" s="119" t="s">
        <v>75</v>
      </c>
      <c r="AU138" s="119" t="s">
        <v>83</v>
      </c>
      <c r="AY138" s="113" t="s">
        <v>117</v>
      </c>
      <c r="BK138" s="120">
        <f>SUM(BK139:BK144)</f>
        <v>0</v>
      </c>
    </row>
    <row r="139" spans="1:65" s="2" customFormat="1" ht="33" customHeight="1" x14ac:dyDescent="0.2">
      <c r="A139" s="197"/>
      <c r="B139" s="218"/>
      <c r="C139" s="253" t="s">
        <v>164</v>
      </c>
      <c r="D139" s="253" t="s">
        <v>119</v>
      </c>
      <c r="E139" s="254" t="s">
        <v>165</v>
      </c>
      <c r="F139" s="255" t="s">
        <v>166</v>
      </c>
      <c r="G139" s="256" t="s">
        <v>167</v>
      </c>
      <c r="H139" s="257">
        <v>20</v>
      </c>
      <c r="I139" s="121"/>
      <c r="J139" s="122">
        <f t="shared" ref="J139:J144" si="10">ROUND(I139*H139,2)</f>
        <v>0</v>
      </c>
      <c r="K139" s="123"/>
      <c r="L139" s="29"/>
      <c r="M139" s="124" t="s">
        <v>1</v>
      </c>
      <c r="N139" s="125" t="s">
        <v>41</v>
      </c>
      <c r="O139" s="52"/>
      <c r="P139" s="126">
        <f t="shared" ref="P139:P144" si="11">O139*H139</f>
        <v>0</v>
      </c>
      <c r="Q139" s="126">
        <v>1.31E-3</v>
      </c>
      <c r="R139" s="126">
        <f t="shared" ref="R139:R144" si="12">Q139*H139</f>
        <v>2.6200000000000001E-2</v>
      </c>
      <c r="S139" s="126">
        <v>0</v>
      </c>
      <c r="T139" s="127">
        <f t="shared" ref="T139:T144" si="13"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28" t="s">
        <v>123</v>
      </c>
      <c r="AT139" s="128" t="s">
        <v>119</v>
      </c>
      <c r="AU139" s="128" t="s">
        <v>128</v>
      </c>
      <c r="AY139" s="14" t="s">
        <v>117</v>
      </c>
      <c r="BE139" s="129">
        <f t="shared" ref="BE139:BE144" si="14">IF(N139="základní",J139,0)</f>
        <v>0</v>
      </c>
      <c r="BF139" s="129">
        <f t="shared" ref="BF139:BF144" si="15">IF(N139="snížená",J139,0)</f>
        <v>0</v>
      </c>
      <c r="BG139" s="129">
        <f t="shared" ref="BG139:BG144" si="16">IF(N139="zákl. přenesená",J139,0)</f>
        <v>0</v>
      </c>
      <c r="BH139" s="129">
        <f t="shared" ref="BH139:BH144" si="17">IF(N139="sníž. přenesená",J139,0)</f>
        <v>0</v>
      </c>
      <c r="BI139" s="129">
        <f t="shared" ref="BI139:BI144" si="18">IF(N139="nulová",J139,0)</f>
        <v>0</v>
      </c>
      <c r="BJ139" s="14" t="s">
        <v>81</v>
      </c>
      <c r="BK139" s="129">
        <f t="shared" ref="BK139:BK144" si="19">ROUND(I139*H139,2)</f>
        <v>0</v>
      </c>
      <c r="BL139" s="14" t="s">
        <v>123</v>
      </c>
      <c r="BM139" s="128" t="s">
        <v>168</v>
      </c>
    </row>
    <row r="140" spans="1:65" s="2" customFormat="1" ht="33" customHeight="1" x14ac:dyDescent="0.2">
      <c r="A140" s="197"/>
      <c r="B140" s="218"/>
      <c r="C140" s="253" t="s">
        <v>169</v>
      </c>
      <c r="D140" s="253" t="s">
        <v>119</v>
      </c>
      <c r="E140" s="254" t="s">
        <v>170</v>
      </c>
      <c r="F140" s="255" t="s">
        <v>171</v>
      </c>
      <c r="G140" s="256" t="s">
        <v>167</v>
      </c>
      <c r="H140" s="257">
        <v>15</v>
      </c>
      <c r="I140" s="121"/>
      <c r="J140" s="122">
        <f t="shared" si="10"/>
        <v>0</v>
      </c>
      <c r="K140" s="123"/>
      <c r="L140" s="29"/>
      <c r="M140" s="124" t="s">
        <v>1</v>
      </c>
      <c r="N140" s="125" t="s">
        <v>41</v>
      </c>
      <c r="O140" s="52"/>
      <c r="P140" s="126">
        <f t="shared" si="11"/>
        <v>0</v>
      </c>
      <c r="Q140" s="126">
        <v>7.4599999999999996E-3</v>
      </c>
      <c r="R140" s="126">
        <f t="shared" si="12"/>
        <v>0.1119</v>
      </c>
      <c r="S140" s="126">
        <v>0</v>
      </c>
      <c r="T140" s="127">
        <f t="shared" si="1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28" t="s">
        <v>123</v>
      </c>
      <c r="AT140" s="128" t="s">
        <v>119</v>
      </c>
      <c r="AU140" s="128" t="s">
        <v>128</v>
      </c>
      <c r="AY140" s="14" t="s">
        <v>117</v>
      </c>
      <c r="BE140" s="129">
        <f t="shared" si="14"/>
        <v>0</v>
      </c>
      <c r="BF140" s="129">
        <f t="shared" si="15"/>
        <v>0</v>
      </c>
      <c r="BG140" s="129">
        <f t="shared" si="16"/>
        <v>0</v>
      </c>
      <c r="BH140" s="129">
        <f t="shared" si="17"/>
        <v>0</v>
      </c>
      <c r="BI140" s="129">
        <f t="shared" si="18"/>
        <v>0</v>
      </c>
      <c r="BJ140" s="14" t="s">
        <v>81</v>
      </c>
      <c r="BK140" s="129">
        <f t="shared" si="19"/>
        <v>0</v>
      </c>
      <c r="BL140" s="14" t="s">
        <v>123</v>
      </c>
      <c r="BM140" s="128" t="s">
        <v>172</v>
      </c>
    </row>
    <row r="141" spans="1:65" s="2" customFormat="1" ht="33" customHeight="1" x14ac:dyDescent="0.2">
      <c r="A141" s="197"/>
      <c r="B141" s="218"/>
      <c r="C141" s="253" t="s">
        <v>173</v>
      </c>
      <c r="D141" s="253" t="s">
        <v>119</v>
      </c>
      <c r="E141" s="254" t="s">
        <v>174</v>
      </c>
      <c r="F141" s="255" t="s">
        <v>175</v>
      </c>
      <c r="G141" s="256" t="s">
        <v>167</v>
      </c>
      <c r="H141" s="257">
        <v>30</v>
      </c>
      <c r="I141" s="121"/>
      <c r="J141" s="122">
        <f t="shared" si="10"/>
        <v>0</v>
      </c>
      <c r="K141" s="123"/>
      <c r="L141" s="29"/>
      <c r="M141" s="124" t="s">
        <v>1</v>
      </c>
      <c r="N141" s="125" t="s">
        <v>41</v>
      </c>
      <c r="O141" s="52"/>
      <c r="P141" s="126">
        <f t="shared" si="11"/>
        <v>0</v>
      </c>
      <c r="Q141" s="126">
        <v>1.235E-2</v>
      </c>
      <c r="R141" s="126">
        <f t="shared" si="12"/>
        <v>0.3705</v>
      </c>
      <c r="S141" s="126">
        <v>0</v>
      </c>
      <c r="T141" s="127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28" t="s">
        <v>123</v>
      </c>
      <c r="AT141" s="128" t="s">
        <v>119</v>
      </c>
      <c r="AU141" s="128" t="s">
        <v>128</v>
      </c>
      <c r="AY141" s="14" t="s">
        <v>117</v>
      </c>
      <c r="BE141" s="129">
        <f t="shared" si="14"/>
        <v>0</v>
      </c>
      <c r="BF141" s="129">
        <f t="shared" si="15"/>
        <v>0</v>
      </c>
      <c r="BG141" s="129">
        <f t="shared" si="16"/>
        <v>0</v>
      </c>
      <c r="BH141" s="129">
        <f t="shared" si="17"/>
        <v>0</v>
      </c>
      <c r="BI141" s="129">
        <f t="shared" si="18"/>
        <v>0</v>
      </c>
      <c r="BJ141" s="14" t="s">
        <v>81</v>
      </c>
      <c r="BK141" s="129">
        <f t="shared" si="19"/>
        <v>0</v>
      </c>
      <c r="BL141" s="14" t="s">
        <v>123</v>
      </c>
      <c r="BM141" s="128" t="s">
        <v>176</v>
      </c>
    </row>
    <row r="142" spans="1:65" s="2" customFormat="1" ht="33" customHeight="1" x14ac:dyDescent="0.2">
      <c r="A142" s="197"/>
      <c r="B142" s="218"/>
      <c r="C142" s="253" t="s">
        <v>177</v>
      </c>
      <c r="D142" s="253" t="s">
        <v>119</v>
      </c>
      <c r="E142" s="254" t="s">
        <v>178</v>
      </c>
      <c r="F142" s="255" t="s">
        <v>179</v>
      </c>
      <c r="G142" s="256" t="s">
        <v>167</v>
      </c>
      <c r="H142" s="257">
        <v>7</v>
      </c>
      <c r="I142" s="121"/>
      <c r="J142" s="122">
        <f t="shared" si="10"/>
        <v>0</v>
      </c>
      <c r="K142" s="123"/>
      <c r="L142" s="29"/>
      <c r="M142" s="124" t="s">
        <v>1</v>
      </c>
      <c r="N142" s="125" t="s">
        <v>41</v>
      </c>
      <c r="O142" s="52"/>
      <c r="P142" s="126">
        <f t="shared" si="11"/>
        <v>0</v>
      </c>
      <c r="Q142" s="126">
        <v>1.9689999999999999E-2</v>
      </c>
      <c r="R142" s="126">
        <f t="shared" si="12"/>
        <v>0.13783000000000001</v>
      </c>
      <c r="S142" s="126">
        <v>0</v>
      </c>
      <c r="T142" s="127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28" t="s">
        <v>123</v>
      </c>
      <c r="AT142" s="128" t="s">
        <v>119</v>
      </c>
      <c r="AU142" s="128" t="s">
        <v>128</v>
      </c>
      <c r="AY142" s="14" t="s">
        <v>117</v>
      </c>
      <c r="BE142" s="129">
        <f t="shared" si="14"/>
        <v>0</v>
      </c>
      <c r="BF142" s="129">
        <f t="shared" si="15"/>
        <v>0</v>
      </c>
      <c r="BG142" s="129">
        <f t="shared" si="16"/>
        <v>0</v>
      </c>
      <c r="BH142" s="129">
        <f t="shared" si="17"/>
        <v>0</v>
      </c>
      <c r="BI142" s="129">
        <f t="shared" si="18"/>
        <v>0</v>
      </c>
      <c r="BJ142" s="14" t="s">
        <v>81</v>
      </c>
      <c r="BK142" s="129">
        <f t="shared" si="19"/>
        <v>0</v>
      </c>
      <c r="BL142" s="14" t="s">
        <v>123</v>
      </c>
      <c r="BM142" s="128" t="s">
        <v>180</v>
      </c>
    </row>
    <row r="143" spans="1:65" s="2" customFormat="1" ht="16.5" customHeight="1" x14ac:dyDescent="0.2">
      <c r="A143" s="197"/>
      <c r="B143" s="218"/>
      <c r="C143" s="253" t="s">
        <v>181</v>
      </c>
      <c r="D143" s="253" t="s">
        <v>119</v>
      </c>
      <c r="E143" s="254" t="s">
        <v>182</v>
      </c>
      <c r="F143" s="255" t="s">
        <v>183</v>
      </c>
      <c r="G143" s="256" t="s">
        <v>167</v>
      </c>
      <c r="H143" s="257">
        <v>35</v>
      </c>
      <c r="I143" s="121"/>
      <c r="J143" s="122">
        <f t="shared" si="10"/>
        <v>0</v>
      </c>
      <c r="K143" s="123"/>
      <c r="L143" s="29"/>
      <c r="M143" s="124" t="s">
        <v>1</v>
      </c>
      <c r="N143" s="125" t="s">
        <v>41</v>
      </c>
      <c r="O143" s="52"/>
      <c r="P143" s="126">
        <f t="shared" si="11"/>
        <v>0</v>
      </c>
      <c r="Q143" s="126">
        <v>0</v>
      </c>
      <c r="R143" s="126">
        <f t="shared" si="12"/>
        <v>0</v>
      </c>
      <c r="S143" s="126">
        <v>0</v>
      </c>
      <c r="T143" s="127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28" t="s">
        <v>123</v>
      </c>
      <c r="AT143" s="128" t="s">
        <v>119</v>
      </c>
      <c r="AU143" s="128" t="s">
        <v>128</v>
      </c>
      <c r="AY143" s="14" t="s">
        <v>117</v>
      </c>
      <c r="BE143" s="129">
        <f t="shared" si="14"/>
        <v>0</v>
      </c>
      <c r="BF143" s="129">
        <f t="shared" si="15"/>
        <v>0</v>
      </c>
      <c r="BG143" s="129">
        <f t="shared" si="16"/>
        <v>0</v>
      </c>
      <c r="BH143" s="129">
        <f t="shared" si="17"/>
        <v>0</v>
      </c>
      <c r="BI143" s="129">
        <f t="shared" si="18"/>
        <v>0</v>
      </c>
      <c r="BJ143" s="14" t="s">
        <v>81</v>
      </c>
      <c r="BK143" s="129">
        <f t="shared" si="19"/>
        <v>0</v>
      </c>
      <c r="BL143" s="14" t="s">
        <v>123</v>
      </c>
      <c r="BM143" s="128" t="s">
        <v>184</v>
      </c>
    </row>
    <row r="144" spans="1:65" s="2" customFormat="1" ht="16.5" customHeight="1" x14ac:dyDescent="0.2">
      <c r="A144" s="197"/>
      <c r="B144" s="218"/>
      <c r="C144" s="253" t="s">
        <v>185</v>
      </c>
      <c r="D144" s="253" t="s">
        <v>119</v>
      </c>
      <c r="E144" s="254" t="s">
        <v>186</v>
      </c>
      <c r="F144" s="255" t="s">
        <v>187</v>
      </c>
      <c r="G144" s="256" t="s">
        <v>167</v>
      </c>
      <c r="H144" s="257">
        <v>37</v>
      </c>
      <c r="I144" s="121"/>
      <c r="J144" s="122">
        <f t="shared" si="10"/>
        <v>0</v>
      </c>
      <c r="K144" s="123"/>
      <c r="L144" s="29"/>
      <c r="M144" s="124" t="s">
        <v>1</v>
      </c>
      <c r="N144" s="125" t="s">
        <v>41</v>
      </c>
      <c r="O144" s="52"/>
      <c r="P144" s="126">
        <f t="shared" si="11"/>
        <v>0</v>
      </c>
      <c r="Q144" s="126">
        <v>0</v>
      </c>
      <c r="R144" s="126">
        <f t="shared" si="12"/>
        <v>0</v>
      </c>
      <c r="S144" s="126">
        <v>0</v>
      </c>
      <c r="T144" s="127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28" t="s">
        <v>123</v>
      </c>
      <c r="AT144" s="128" t="s">
        <v>119</v>
      </c>
      <c r="AU144" s="128" t="s">
        <v>128</v>
      </c>
      <c r="AY144" s="14" t="s">
        <v>117</v>
      </c>
      <c r="BE144" s="129">
        <f t="shared" si="14"/>
        <v>0</v>
      </c>
      <c r="BF144" s="129">
        <f t="shared" si="15"/>
        <v>0</v>
      </c>
      <c r="BG144" s="129">
        <f t="shared" si="16"/>
        <v>0</v>
      </c>
      <c r="BH144" s="129">
        <f t="shared" si="17"/>
        <v>0</v>
      </c>
      <c r="BI144" s="129">
        <f t="shared" si="18"/>
        <v>0</v>
      </c>
      <c r="BJ144" s="14" t="s">
        <v>81</v>
      </c>
      <c r="BK144" s="129">
        <f t="shared" si="19"/>
        <v>0</v>
      </c>
      <c r="BL144" s="14" t="s">
        <v>123</v>
      </c>
      <c r="BM144" s="128" t="s">
        <v>188</v>
      </c>
    </row>
    <row r="145" spans="1:65" s="12" customFormat="1" ht="20.85" customHeight="1" x14ac:dyDescent="0.2">
      <c r="A145" s="214"/>
      <c r="B145" s="249"/>
      <c r="C145" s="214"/>
      <c r="D145" s="250" t="s">
        <v>75</v>
      </c>
      <c r="E145" s="252" t="s">
        <v>189</v>
      </c>
      <c r="F145" s="252" t="s">
        <v>190</v>
      </c>
      <c r="G145" s="214"/>
      <c r="H145" s="214"/>
      <c r="I145" s="114"/>
      <c r="J145" s="194">
        <f>BK145</f>
        <v>0</v>
      </c>
      <c r="L145" s="112"/>
      <c r="M145" s="115"/>
      <c r="N145" s="116"/>
      <c r="O145" s="116"/>
      <c r="P145" s="117">
        <f>P146</f>
        <v>0</v>
      </c>
      <c r="Q145" s="116"/>
      <c r="R145" s="117">
        <f>R146</f>
        <v>0</v>
      </c>
      <c r="S145" s="116"/>
      <c r="T145" s="118">
        <f>T146</f>
        <v>0</v>
      </c>
      <c r="AR145" s="113" t="s">
        <v>81</v>
      </c>
      <c r="AT145" s="119" t="s">
        <v>75</v>
      </c>
      <c r="AU145" s="119" t="s">
        <v>83</v>
      </c>
      <c r="AY145" s="113" t="s">
        <v>117</v>
      </c>
      <c r="BK145" s="120">
        <f>BK146</f>
        <v>0</v>
      </c>
    </row>
    <row r="146" spans="1:65" s="2" customFormat="1" ht="44.25" customHeight="1" x14ac:dyDescent="0.2">
      <c r="A146" s="197"/>
      <c r="B146" s="218"/>
      <c r="C146" s="253" t="s">
        <v>7</v>
      </c>
      <c r="D146" s="253" t="s">
        <v>119</v>
      </c>
      <c r="E146" s="254" t="s">
        <v>191</v>
      </c>
      <c r="F146" s="255" t="s">
        <v>192</v>
      </c>
      <c r="G146" s="256" t="s">
        <v>138</v>
      </c>
      <c r="H146" s="257">
        <v>22.92</v>
      </c>
      <c r="I146" s="121"/>
      <c r="J146" s="122">
        <f>ROUND(I146*H146,2)</f>
        <v>0</v>
      </c>
      <c r="K146" s="123"/>
      <c r="L146" s="29"/>
      <c r="M146" s="124" t="s">
        <v>1</v>
      </c>
      <c r="N146" s="125" t="s">
        <v>41</v>
      </c>
      <c r="O146" s="52"/>
      <c r="P146" s="126">
        <f>O146*H146</f>
        <v>0</v>
      </c>
      <c r="Q146" s="126">
        <v>0</v>
      </c>
      <c r="R146" s="126">
        <f>Q146*H146</f>
        <v>0</v>
      </c>
      <c r="S146" s="126">
        <v>0</v>
      </c>
      <c r="T146" s="127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28" t="s">
        <v>123</v>
      </c>
      <c r="AT146" s="128" t="s">
        <v>119</v>
      </c>
      <c r="AU146" s="128" t="s">
        <v>128</v>
      </c>
      <c r="AY146" s="14" t="s">
        <v>117</v>
      </c>
      <c r="BE146" s="129">
        <f>IF(N146="základní",J146,0)</f>
        <v>0</v>
      </c>
      <c r="BF146" s="129">
        <f>IF(N146="snížená",J146,0)</f>
        <v>0</v>
      </c>
      <c r="BG146" s="129">
        <f>IF(N146="zákl. přenesená",J146,0)</f>
        <v>0</v>
      </c>
      <c r="BH146" s="129">
        <f>IF(N146="sníž. přenesená",J146,0)</f>
        <v>0</v>
      </c>
      <c r="BI146" s="129">
        <f>IF(N146="nulová",J146,0)</f>
        <v>0</v>
      </c>
      <c r="BJ146" s="14" t="s">
        <v>81</v>
      </c>
      <c r="BK146" s="129">
        <f>ROUND(I146*H146,2)</f>
        <v>0</v>
      </c>
      <c r="BL146" s="14" t="s">
        <v>123</v>
      </c>
      <c r="BM146" s="128" t="s">
        <v>193</v>
      </c>
    </row>
    <row r="147" spans="1:65" s="12" customFormat="1" ht="22.9" customHeight="1" x14ac:dyDescent="0.2">
      <c r="A147" s="214"/>
      <c r="B147" s="249"/>
      <c r="C147" s="214"/>
      <c r="D147" s="250" t="s">
        <v>75</v>
      </c>
      <c r="E147" s="252" t="s">
        <v>154</v>
      </c>
      <c r="F147" s="252" t="s">
        <v>194</v>
      </c>
      <c r="G147" s="214"/>
      <c r="H147" s="214"/>
      <c r="I147" s="114"/>
      <c r="J147" s="194">
        <f>BK147</f>
        <v>0</v>
      </c>
      <c r="L147" s="112"/>
      <c r="M147" s="115"/>
      <c r="N147" s="116"/>
      <c r="O147" s="116"/>
      <c r="P147" s="117">
        <f>SUM(P148:P151)</f>
        <v>0</v>
      </c>
      <c r="Q147" s="116"/>
      <c r="R147" s="117">
        <f>SUM(R148:R151)</f>
        <v>0</v>
      </c>
      <c r="S147" s="116"/>
      <c r="T147" s="118">
        <f>SUM(T148:T151)</f>
        <v>1.1280000000000001</v>
      </c>
      <c r="AR147" s="113" t="s">
        <v>81</v>
      </c>
      <c r="AT147" s="119" t="s">
        <v>75</v>
      </c>
      <c r="AU147" s="119" t="s">
        <v>81</v>
      </c>
      <c r="AY147" s="113" t="s">
        <v>117</v>
      </c>
      <c r="BK147" s="120">
        <f>SUM(BK148:BK151)</f>
        <v>0</v>
      </c>
    </row>
    <row r="148" spans="1:65" s="2" customFormat="1" ht="33" customHeight="1" x14ac:dyDescent="0.2">
      <c r="A148" s="197"/>
      <c r="B148" s="218"/>
      <c r="C148" s="253" t="s">
        <v>195</v>
      </c>
      <c r="D148" s="253" t="s">
        <v>119</v>
      </c>
      <c r="E148" s="254" t="s">
        <v>196</v>
      </c>
      <c r="F148" s="255" t="s">
        <v>197</v>
      </c>
      <c r="G148" s="256" t="s">
        <v>198</v>
      </c>
      <c r="H148" s="257">
        <v>41</v>
      </c>
      <c r="I148" s="121"/>
      <c r="J148" s="122">
        <f>ROUND(I148*H148,2)</f>
        <v>0</v>
      </c>
      <c r="K148" s="123"/>
      <c r="L148" s="29"/>
      <c r="M148" s="124" t="s">
        <v>1</v>
      </c>
      <c r="N148" s="125" t="s">
        <v>41</v>
      </c>
      <c r="O148" s="52"/>
      <c r="P148" s="126">
        <f>O148*H148</f>
        <v>0</v>
      </c>
      <c r="Q148" s="126">
        <v>0</v>
      </c>
      <c r="R148" s="126">
        <f>Q148*H148</f>
        <v>0</v>
      </c>
      <c r="S148" s="126">
        <v>8.0000000000000002E-3</v>
      </c>
      <c r="T148" s="127">
        <f>S148*H148</f>
        <v>0.32800000000000001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28" t="s">
        <v>123</v>
      </c>
      <c r="AT148" s="128" t="s">
        <v>119</v>
      </c>
      <c r="AU148" s="128" t="s">
        <v>83</v>
      </c>
      <c r="AY148" s="14" t="s">
        <v>117</v>
      </c>
      <c r="BE148" s="129">
        <f>IF(N148="základní",J148,0)</f>
        <v>0</v>
      </c>
      <c r="BF148" s="129">
        <f>IF(N148="snížená",J148,0)</f>
        <v>0</v>
      </c>
      <c r="BG148" s="129">
        <f>IF(N148="zákl. přenesená",J148,0)</f>
        <v>0</v>
      </c>
      <c r="BH148" s="129">
        <f>IF(N148="sníž. přenesená",J148,0)</f>
        <v>0</v>
      </c>
      <c r="BI148" s="129">
        <f>IF(N148="nulová",J148,0)</f>
        <v>0</v>
      </c>
      <c r="BJ148" s="14" t="s">
        <v>81</v>
      </c>
      <c r="BK148" s="129">
        <f>ROUND(I148*H148,2)</f>
        <v>0</v>
      </c>
      <c r="BL148" s="14" t="s">
        <v>123</v>
      </c>
      <c r="BM148" s="128" t="s">
        <v>199</v>
      </c>
    </row>
    <row r="149" spans="1:65" s="2" customFormat="1" ht="33" customHeight="1" x14ac:dyDescent="0.2">
      <c r="A149" s="197"/>
      <c r="B149" s="218"/>
      <c r="C149" s="253" t="s">
        <v>200</v>
      </c>
      <c r="D149" s="253" t="s">
        <v>119</v>
      </c>
      <c r="E149" s="254" t="s">
        <v>201</v>
      </c>
      <c r="F149" s="255" t="s">
        <v>202</v>
      </c>
      <c r="G149" s="256" t="s">
        <v>167</v>
      </c>
      <c r="H149" s="257">
        <v>60</v>
      </c>
      <c r="I149" s="121"/>
      <c r="J149" s="122">
        <f>ROUND(I149*H149,2)</f>
        <v>0</v>
      </c>
      <c r="K149" s="123"/>
      <c r="L149" s="29"/>
      <c r="M149" s="124" t="s">
        <v>1</v>
      </c>
      <c r="N149" s="125" t="s">
        <v>41</v>
      </c>
      <c r="O149" s="52"/>
      <c r="P149" s="126">
        <f>O149*H149</f>
        <v>0</v>
      </c>
      <c r="Q149" s="126">
        <v>0</v>
      </c>
      <c r="R149" s="126">
        <f>Q149*H149</f>
        <v>0</v>
      </c>
      <c r="S149" s="126">
        <v>4.0000000000000001E-3</v>
      </c>
      <c r="T149" s="127">
        <f>S149*H149</f>
        <v>0.24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28" t="s">
        <v>123</v>
      </c>
      <c r="AT149" s="128" t="s">
        <v>119</v>
      </c>
      <c r="AU149" s="128" t="s">
        <v>83</v>
      </c>
      <c r="AY149" s="14" t="s">
        <v>117</v>
      </c>
      <c r="BE149" s="129">
        <f>IF(N149="základní",J149,0)</f>
        <v>0</v>
      </c>
      <c r="BF149" s="129">
        <f>IF(N149="snížená",J149,0)</f>
        <v>0</v>
      </c>
      <c r="BG149" s="129">
        <f>IF(N149="zákl. přenesená",J149,0)</f>
        <v>0</v>
      </c>
      <c r="BH149" s="129">
        <f>IF(N149="sníž. přenesená",J149,0)</f>
        <v>0</v>
      </c>
      <c r="BI149" s="129">
        <f>IF(N149="nulová",J149,0)</f>
        <v>0</v>
      </c>
      <c r="BJ149" s="14" t="s">
        <v>81</v>
      </c>
      <c r="BK149" s="129">
        <f>ROUND(I149*H149,2)</f>
        <v>0</v>
      </c>
      <c r="BL149" s="14" t="s">
        <v>123</v>
      </c>
      <c r="BM149" s="128" t="s">
        <v>203</v>
      </c>
    </row>
    <row r="150" spans="1:65" s="2" customFormat="1" ht="33" customHeight="1" x14ac:dyDescent="0.2">
      <c r="A150" s="197"/>
      <c r="B150" s="218"/>
      <c r="C150" s="253" t="s">
        <v>204</v>
      </c>
      <c r="D150" s="253" t="s">
        <v>119</v>
      </c>
      <c r="E150" s="254" t="s">
        <v>205</v>
      </c>
      <c r="F150" s="255" t="s">
        <v>206</v>
      </c>
      <c r="G150" s="256" t="s">
        <v>167</v>
      </c>
      <c r="H150" s="257">
        <v>14</v>
      </c>
      <c r="I150" s="121"/>
      <c r="J150" s="122">
        <f>ROUND(I150*H150,2)</f>
        <v>0</v>
      </c>
      <c r="K150" s="123"/>
      <c r="L150" s="29"/>
      <c r="M150" s="124" t="s">
        <v>1</v>
      </c>
      <c r="N150" s="125" t="s">
        <v>41</v>
      </c>
      <c r="O150" s="52"/>
      <c r="P150" s="126">
        <f>O150*H150</f>
        <v>0</v>
      </c>
      <c r="Q150" s="126">
        <v>0</v>
      </c>
      <c r="R150" s="126">
        <f>Q150*H150</f>
        <v>0</v>
      </c>
      <c r="S150" s="126">
        <v>0.04</v>
      </c>
      <c r="T150" s="127">
        <f>S150*H150</f>
        <v>0.56000000000000005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28" t="s">
        <v>123</v>
      </c>
      <c r="AT150" s="128" t="s">
        <v>119</v>
      </c>
      <c r="AU150" s="128" t="s">
        <v>83</v>
      </c>
      <c r="AY150" s="14" t="s">
        <v>117</v>
      </c>
      <c r="BE150" s="129">
        <f>IF(N150="základní",J150,0)</f>
        <v>0</v>
      </c>
      <c r="BF150" s="129">
        <f>IF(N150="snížená",J150,0)</f>
        <v>0</v>
      </c>
      <c r="BG150" s="129">
        <f>IF(N150="zákl. přenesená",J150,0)</f>
        <v>0</v>
      </c>
      <c r="BH150" s="129">
        <f>IF(N150="sníž. přenesená",J150,0)</f>
        <v>0</v>
      </c>
      <c r="BI150" s="129">
        <f>IF(N150="nulová",J150,0)</f>
        <v>0</v>
      </c>
      <c r="BJ150" s="14" t="s">
        <v>81</v>
      </c>
      <c r="BK150" s="129">
        <f>ROUND(I150*H150,2)</f>
        <v>0</v>
      </c>
      <c r="BL150" s="14" t="s">
        <v>123</v>
      </c>
      <c r="BM150" s="128" t="s">
        <v>207</v>
      </c>
    </row>
    <row r="151" spans="1:65" s="2" customFormat="1" ht="21.75" customHeight="1" x14ac:dyDescent="0.2">
      <c r="A151" s="197"/>
      <c r="B151" s="218"/>
      <c r="C151" s="253" t="s">
        <v>208</v>
      </c>
      <c r="D151" s="253" t="s">
        <v>119</v>
      </c>
      <c r="E151" s="254" t="s">
        <v>209</v>
      </c>
      <c r="F151" s="255" t="s">
        <v>210</v>
      </c>
      <c r="G151" s="256" t="s">
        <v>211</v>
      </c>
      <c r="H151" s="257">
        <v>1</v>
      </c>
      <c r="I151" s="121"/>
      <c r="J151" s="122">
        <f>ROUND(I151*H151,2)</f>
        <v>0</v>
      </c>
      <c r="K151" s="123"/>
      <c r="L151" s="29"/>
      <c r="M151" s="124" t="s">
        <v>1</v>
      </c>
      <c r="N151" s="125" t="s">
        <v>41</v>
      </c>
      <c r="O151" s="52"/>
      <c r="P151" s="126">
        <f>O151*H151</f>
        <v>0</v>
      </c>
      <c r="Q151" s="126">
        <v>0</v>
      </c>
      <c r="R151" s="126">
        <f>Q151*H151</f>
        <v>0</v>
      </c>
      <c r="S151" s="126">
        <v>0</v>
      </c>
      <c r="T151" s="127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28" t="s">
        <v>123</v>
      </c>
      <c r="AT151" s="128" t="s">
        <v>119</v>
      </c>
      <c r="AU151" s="128" t="s">
        <v>83</v>
      </c>
      <c r="AY151" s="14" t="s">
        <v>117</v>
      </c>
      <c r="BE151" s="129">
        <f>IF(N151="základní",J151,0)</f>
        <v>0</v>
      </c>
      <c r="BF151" s="129">
        <f>IF(N151="snížená",J151,0)</f>
        <v>0</v>
      </c>
      <c r="BG151" s="129">
        <f>IF(N151="zákl. přenesená",J151,0)</f>
        <v>0</v>
      </c>
      <c r="BH151" s="129">
        <f>IF(N151="sníž. přenesená",J151,0)</f>
        <v>0</v>
      </c>
      <c r="BI151" s="129">
        <f>IF(N151="nulová",J151,0)</f>
        <v>0</v>
      </c>
      <c r="BJ151" s="14" t="s">
        <v>81</v>
      </c>
      <c r="BK151" s="129">
        <f>ROUND(I151*H151,2)</f>
        <v>0</v>
      </c>
      <c r="BL151" s="14" t="s">
        <v>123</v>
      </c>
      <c r="BM151" s="128" t="s">
        <v>212</v>
      </c>
    </row>
    <row r="152" spans="1:65" s="12" customFormat="1" ht="22.9" customHeight="1" x14ac:dyDescent="0.2">
      <c r="A152" s="214"/>
      <c r="B152" s="249"/>
      <c r="C152" s="214"/>
      <c r="D152" s="250" t="s">
        <v>75</v>
      </c>
      <c r="E152" s="252" t="s">
        <v>213</v>
      </c>
      <c r="F152" s="252" t="s">
        <v>214</v>
      </c>
      <c r="G152" s="214"/>
      <c r="H152" s="214"/>
      <c r="I152" s="114"/>
      <c r="J152" s="194">
        <f>BK152</f>
        <v>0</v>
      </c>
      <c r="L152" s="112"/>
      <c r="M152" s="115"/>
      <c r="N152" s="116"/>
      <c r="O152" s="116"/>
      <c r="P152" s="117">
        <f>SUM(P153:P155)</f>
        <v>0</v>
      </c>
      <c r="Q152" s="116"/>
      <c r="R152" s="117">
        <f>SUM(R153:R155)</f>
        <v>0</v>
      </c>
      <c r="S152" s="116"/>
      <c r="T152" s="118">
        <f>SUM(T153:T155)</f>
        <v>0</v>
      </c>
      <c r="AR152" s="113" t="s">
        <v>81</v>
      </c>
      <c r="AT152" s="119" t="s">
        <v>75</v>
      </c>
      <c r="AU152" s="119" t="s">
        <v>81</v>
      </c>
      <c r="AY152" s="113" t="s">
        <v>117</v>
      </c>
      <c r="BK152" s="120">
        <f>SUM(BK153:BK155)</f>
        <v>0</v>
      </c>
    </row>
    <row r="153" spans="1:65" s="2" customFormat="1" ht="33" customHeight="1" x14ac:dyDescent="0.2">
      <c r="A153" s="197"/>
      <c r="B153" s="218"/>
      <c r="C153" s="253" t="s">
        <v>215</v>
      </c>
      <c r="D153" s="253" t="s">
        <v>119</v>
      </c>
      <c r="E153" s="254" t="s">
        <v>216</v>
      </c>
      <c r="F153" s="255" t="s">
        <v>217</v>
      </c>
      <c r="G153" s="256" t="s">
        <v>138</v>
      </c>
      <c r="H153" s="257">
        <v>1.1279999999999999</v>
      </c>
      <c r="I153" s="121"/>
      <c r="J153" s="122">
        <f>ROUND(I153*H153,2)</f>
        <v>0</v>
      </c>
      <c r="K153" s="123"/>
      <c r="L153" s="29"/>
      <c r="M153" s="124" t="s">
        <v>1</v>
      </c>
      <c r="N153" s="125" t="s">
        <v>41</v>
      </c>
      <c r="O153" s="52"/>
      <c r="P153" s="126">
        <f>O153*H153</f>
        <v>0</v>
      </c>
      <c r="Q153" s="126">
        <v>0</v>
      </c>
      <c r="R153" s="126">
        <f>Q153*H153</f>
        <v>0</v>
      </c>
      <c r="S153" s="126">
        <v>0</v>
      </c>
      <c r="T153" s="127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28" t="s">
        <v>123</v>
      </c>
      <c r="AT153" s="128" t="s">
        <v>119</v>
      </c>
      <c r="AU153" s="128" t="s">
        <v>83</v>
      </c>
      <c r="AY153" s="14" t="s">
        <v>117</v>
      </c>
      <c r="BE153" s="129">
        <f>IF(N153="základní",J153,0)</f>
        <v>0</v>
      </c>
      <c r="BF153" s="129">
        <f>IF(N153="snížená",J153,0)</f>
        <v>0</v>
      </c>
      <c r="BG153" s="129">
        <f>IF(N153="zákl. přenesená",J153,0)</f>
        <v>0</v>
      </c>
      <c r="BH153" s="129">
        <f>IF(N153="sníž. přenesená",J153,0)</f>
        <v>0</v>
      </c>
      <c r="BI153" s="129">
        <f>IF(N153="nulová",J153,0)</f>
        <v>0</v>
      </c>
      <c r="BJ153" s="14" t="s">
        <v>81</v>
      </c>
      <c r="BK153" s="129">
        <f>ROUND(I153*H153,2)</f>
        <v>0</v>
      </c>
      <c r="BL153" s="14" t="s">
        <v>123</v>
      </c>
      <c r="BM153" s="128" t="s">
        <v>218</v>
      </c>
    </row>
    <row r="154" spans="1:65" s="2" customFormat="1" ht="33" customHeight="1" x14ac:dyDescent="0.2">
      <c r="A154" s="197"/>
      <c r="B154" s="218"/>
      <c r="C154" s="253" t="s">
        <v>219</v>
      </c>
      <c r="D154" s="253" t="s">
        <v>119</v>
      </c>
      <c r="E154" s="254" t="s">
        <v>220</v>
      </c>
      <c r="F154" s="255" t="s">
        <v>221</v>
      </c>
      <c r="G154" s="256" t="s">
        <v>138</v>
      </c>
      <c r="H154" s="257">
        <v>10.151999999999999</v>
      </c>
      <c r="I154" s="121"/>
      <c r="J154" s="122">
        <f>ROUND(I154*H154,2)</f>
        <v>0</v>
      </c>
      <c r="K154" s="123"/>
      <c r="L154" s="29"/>
      <c r="M154" s="124" t="s">
        <v>1</v>
      </c>
      <c r="N154" s="125" t="s">
        <v>41</v>
      </c>
      <c r="O154" s="52"/>
      <c r="P154" s="126">
        <f>O154*H154</f>
        <v>0</v>
      </c>
      <c r="Q154" s="126">
        <v>0</v>
      </c>
      <c r="R154" s="126">
        <f>Q154*H154</f>
        <v>0</v>
      </c>
      <c r="S154" s="126">
        <v>0</v>
      </c>
      <c r="T154" s="127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28" t="s">
        <v>123</v>
      </c>
      <c r="AT154" s="128" t="s">
        <v>119</v>
      </c>
      <c r="AU154" s="128" t="s">
        <v>83</v>
      </c>
      <c r="AY154" s="14" t="s">
        <v>117</v>
      </c>
      <c r="BE154" s="129">
        <f>IF(N154="základní",J154,0)</f>
        <v>0</v>
      </c>
      <c r="BF154" s="129">
        <f>IF(N154="snížená",J154,0)</f>
        <v>0</v>
      </c>
      <c r="BG154" s="129">
        <f>IF(N154="zákl. přenesená",J154,0)</f>
        <v>0</v>
      </c>
      <c r="BH154" s="129">
        <f>IF(N154="sníž. přenesená",J154,0)</f>
        <v>0</v>
      </c>
      <c r="BI154" s="129">
        <f>IF(N154="nulová",J154,0)</f>
        <v>0</v>
      </c>
      <c r="BJ154" s="14" t="s">
        <v>81</v>
      </c>
      <c r="BK154" s="129">
        <f>ROUND(I154*H154,2)</f>
        <v>0</v>
      </c>
      <c r="BL154" s="14" t="s">
        <v>123</v>
      </c>
      <c r="BM154" s="128" t="s">
        <v>222</v>
      </c>
    </row>
    <row r="155" spans="1:65" s="2" customFormat="1" ht="21.75" customHeight="1" x14ac:dyDescent="0.2">
      <c r="A155" s="197"/>
      <c r="B155" s="218"/>
      <c r="C155" s="253" t="s">
        <v>223</v>
      </c>
      <c r="D155" s="253" t="s">
        <v>119</v>
      </c>
      <c r="E155" s="254" t="s">
        <v>224</v>
      </c>
      <c r="F155" s="255" t="s">
        <v>225</v>
      </c>
      <c r="G155" s="256" t="s">
        <v>138</v>
      </c>
      <c r="H155" s="257">
        <v>1.1279999999999999</v>
      </c>
      <c r="I155" s="121"/>
      <c r="J155" s="122">
        <f>ROUND(I155*H155,2)</f>
        <v>0</v>
      </c>
      <c r="K155" s="123"/>
      <c r="L155" s="29"/>
      <c r="M155" s="124" t="s">
        <v>1</v>
      </c>
      <c r="N155" s="125" t="s">
        <v>41</v>
      </c>
      <c r="O155" s="52"/>
      <c r="P155" s="126">
        <f>O155*H155</f>
        <v>0</v>
      </c>
      <c r="Q155" s="126">
        <v>0</v>
      </c>
      <c r="R155" s="126">
        <f>Q155*H155</f>
        <v>0</v>
      </c>
      <c r="S155" s="126">
        <v>0</v>
      </c>
      <c r="T155" s="127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28" t="s">
        <v>123</v>
      </c>
      <c r="AT155" s="128" t="s">
        <v>119</v>
      </c>
      <c r="AU155" s="128" t="s">
        <v>83</v>
      </c>
      <c r="AY155" s="14" t="s">
        <v>117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4" t="s">
        <v>81</v>
      </c>
      <c r="BK155" s="129">
        <f>ROUND(I155*H155,2)</f>
        <v>0</v>
      </c>
      <c r="BL155" s="14" t="s">
        <v>123</v>
      </c>
      <c r="BM155" s="128" t="s">
        <v>226</v>
      </c>
    </row>
    <row r="156" spans="1:65" s="12" customFormat="1" ht="25.9" customHeight="1" x14ac:dyDescent="0.2">
      <c r="A156" s="214"/>
      <c r="B156" s="249"/>
      <c r="C156" s="214"/>
      <c r="D156" s="250" t="s">
        <v>75</v>
      </c>
      <c r="E156" s="251" t="s">
        <v>227</v>
      </c>
      <c r="F156" s="251" t="s">
        <v>228</v>
      </c>
      <c r="G156" s="214"/>
      <c r="H156" s="214"/>
      <c r="I156" s="114"/>
      <c r="J156" s="193">
        <f>BK156</f>
        <v>0</v>
      </c>
      <c r="L156" s="112"/>
      <c r="M156" s="115"/>
      <c r="N156" s="116"/>
      <c r="O156" s="116"/>
      <c r="P156" s="117">
        <f>P157+P175+P201+P209</f>
        <v>0</v>
      </c>
      <c r="Q156" s="116"/>
      <c r="R156" s="117">
        <f>R157+R175+R201+R209</f>
        <v>0.64027999999999996</v>
      </c>
      <c r="S156" s="116"/>
      <c r="T156" s="118">
        <f>T157+T175+T201+T209</f>
        <v>1.3116099999999999</v>
      </c>
      <c r="AR156" s="113" t="s">
        <v>83</v>
      </c>
      <c r="AT156" s="119" t="s">
        <v>75</v>
      </c>
      <c r="AU156" s="119" t="s">
        <v>76</v>
      </c>
      <c r="AY156" s="113" t="s">
        <v>117</v>
      </c>
      <c r="BK156" s="120">
        <f>BK157+BK175+BK201+BK209</f>
        <v>0</v>
      </c>
    </row>
    <row r="157" spans="1:65" s="12" customFormat="1" ht="22.9" customHeight="1" x14ac:dyDescent="0.2">
      <c r="A157" s="214"/>
      <c r="B157" s="249"/>
      <c r="C157" s="214"/>
      <c r="D157" s="250" t="s">
        <v>75</v>
      </c>
      <c r="E157" s="252" t="s">
        <v>229</v>
      </c>
      <c r="F157" s="252" t="s">
        <v>230</v>
      </c>
      <c r="G157" s="214"/>
      <c r="H157" s="214"/>
      <c r="I157" s="114"/>
      <c r="J157" s="194">
        <f>BK157</f>
        <v>0</v>
      </c>
      <c r="L157" s="112"/>
      <c r="M157" s="115"/>
      <c r="N157" s="116"/>
      <c r="O157" s="116"/>
      <c r="P157" s="117">
        <f>SUM(P158:P174)</f>
        <v>0</v>
      </c>
      <c r="Q157" s="116"/>
      <c r="R157" s="117">
        <f>SUM(R158:R174)</f>
        <v>0.14046</v>
      </c>
      <c r="S157" s="116"/>
      <c r="T157" s="118">
        <f>SUM(T158:T174)</f>
        <v>0.79374999999999996</v>
      </c>
      <c r="AR157" s="113" t="s">
        <v>83</v>
      </c>
      <c r="AT157" s="119" t="s">
        <v>75</v>
      </c>
      <c r="AU157" s="119" t="s">
        <v>81</v>
      </c>
      <c r="AY157" s="113" t="s">
        <v>117</v>
      </c>
      <c r="BK157" s="120">
        <f>SUM(BK158:BK174)</f>
        <v>0</v>
      </c>
    </row>
    <row r="158" spans="1:65" s="2" customFormat="1" ht="21.75" customHeight="1" x14ac:dyDescent="0.2">
      <c r="A158" s="197"/>
      <c r="B158" s="218"/>
      <c r="C158" s="253" t="s">
        <v>231</v>
      </c>
      <c r="D158" s="253" t="s">
        <v>119</v>
      </c>
      <c r="E158" s="254" t="s">
        <v>232</v>
      </c>
      <c r="F158" s="255" t="s">
        <v>233</v>
      </c>
      <c r="G158" s="256" t="s">
        <v>167</v>
      </c>
      <c r="H158" s="257">
        <v>40</v>
      </c>
      <c r="I158" s="121"/>
      <c r="J158" s="122">
        <f t="shared" ref="J158:J174" si="20">ROUND(I158*H158,2)</f>
        <v>0</v>
      </c>
      <c r="K158" s="123"/>
      <c r="L158" s="29"/>
      <c r="M158" s="124" t="s">
        <v>1</v>
      </c>
      <c r="N158" s="125" t="s">
        <v>41</v>
      </c>
      <c r="O158" s="52"/>
      <c r="P158" s="126">
        <f t="shared" ref="P158:P174" si="21">O158*H158</f>
        <v>0</v>
      </c>
      <c r="Q158" s="126">
        <v>0</v>
      </c>
      <c r="R158" s="126">
        <f t="shared" ref="R158:R174" si="22">Q158*H158</f>
        <v>0</v>
      </c>
      <c r="S158" s="126">
        <v>1.4919999999999999E-2</v>
      </c>
      <c r="T158" s="127">
        <f t="shared" ref="T158:T174" si="23">S158*H158</f>
        <v>0.5968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28" t="s">
        <v>169</v>
      </c>
      <c r="AT158" s="128" t="s">
        <v>119</v>
      </c>
      <c r="AU158" s="128" t="s">
        <v>83</v>
      </c>
      <c r="AY158" s="14" t="s">
        <v>117</v>
      </c>
      <c r="BE158" s="129">
        <f t="shared" ref="BE158:BE174" si="24">IF(N158="základní",J158,0)</f>
        <v>0</v>
      </c>
      <c r="BF158" s="129">
        <f t="shared" ref="BF158:BF174" si="25">IF(N158="snížená",J158,0)</f>
        <v>0</v>
      </c>
      <c r="BG158" s="129">
        <f t="shared" ref="BG158:BG174" si="26">IF(N158="zákl. přenesená",J158,0)</f>
        <v>0</v>
      </c>
      <c r="BH158" s="129">
        <f t="shared" ref="BH158:BH174" si="27">IF(N158="sníž. přenesená",J158,0)</f>
        <v>0</v>
      </c>
      <c r="BI158" s="129">
        <f t="shared" ref="BI158:BI174" si="28">IF(N158="nulová",J158,0)</f>
        <v>0</v>
      </c>
      <c r="BJ158" s="14" t="s">
        <v>81</v>
      </c>
      <c r="BK158" s="129">
        <f t="shared" ref="BK158:BK174" si="29">ROUND(I158*H158,2)</f>
        <v>0</v>
      </c>
      <c r="BL158" s="14" t="s">
        <v>169</v>
      </c>
      <c r="BM158" s="128" t="s">
        <v>234</v>
      </c>
    </row>
    <row r="159" spans="1:65" s="2" customFormat="1" ht="21.75" customHeight="1" x14ac:dyDescent="0.2">
      <c r="A159" s="197"/>
      <c r="B159" s="218"/>
      <c r="C159" s="253" t="s">
        <v>235</v>
      </c>
      <c r="D159" s="253" t="s">
        <v>119</v>
      </c>
      <c r="E159" s="254" t="s">
        <v>236</v>
      </c>
      <c r="F159" s="255" t="s">
        <v>237</v>
      </c>
      <c r="G159" s="256" t="s">
        <v>167</v>
      </c>
      <c r="H159" s="257">
        <v>3</v>
      </c>
      <c r="I159" s="121"/>
      <c r="J159" s="122">
        <f t="shared" si="20"/>
        <v>0</v>
      </c>
      <c r="K159" s="123"/>
      <c r="L159" s="29"/>
      <c r="M159" s="124" t="s">
        <v>1</v>
      </c>
      <c r="N159" s="125" t="s">
        <v>41</v>
      </c>
      <c r="O159" s="52"/>
      <c r="P159" s="126">
        <f t="shared" si="21"/>
        <v>0</v>
      </c>
      <c r="Q159" s="126">
        <v>0</v>
      </c>
      <c r="R159" s="126">
        <f t="shared" si="22"/>
        <v>0</v>
      </c>
      <c r="S159" s="126">
        <v>3.065E-2</v>
      </c>
      <c r="T159" s="127">
        <f t="shared" si="23"/>
        <v>9.1950000000000004E-2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28" t="s">
        <v>169</v>
      </c>
      <c r="AT159" s="128" t="s">
        <v>119</v>
      </c>
      <c r="AU159" s="128" t="s">
        <v>83</v>
      </c>
      <c r="AY159" s="14" t="s">
        <v>117</v>
      </c>
      <c r="BE159" s="129">
        <f t="shared" si="24"/>
        <v>0</v>
      </c>
      <c r="BF159" s="129">
        <f t="shared" si="25"/>
        <v>0</v>
      </c>
      <c r="BG159" s="129">
        <f t="shared" si="26"/>
        <v>0</v>
      </c>
      <c r="BH159" s="129">
        <f t="shared" si="27"/>
        <v>0</v>
      </c>
      <c r="BI159" s="129">
        <f t="shared" si="28"/>
        <v>0</v>
      </c>
      <c r="BJ159" s="14" t="s">
        <v>81</v>
      </c>
      <c r="BK159" s="129">
        <f t="shared" si="29"/>
        <v>0</v>
      </c>
      <c r="BL159" s="14" t="s">
        <v>169</v>
      </c>
      <c r="BM159" s="128" t="s">
        <v>238</v>
      </c>
    </row>
    <row r="160" spans="1:65" s="2" customFormat="1" ht="21.75" customHeight="1" x14ac:dyDescent="0.2">
      <c r="A160" s="197"/>
      <c r="B160" s="218"/>
      <c r="C160" s="253" t="s">
        <v>239</v>
      </c>
      <c r="D160" s="253" t="s">
        <v>119</v>
      </c>
      <c r="E160" s="254" t="s">
        <v>240</v>
      </c>
      <c r="F160" s="255" t="s">
        <v>241</v>
      </c>
      <c r="G160" s="256" t="s">
        <v>198</v>
      </c>
      <c r="H160" s="257">
        <v>2</v>
      </c>
      <c r="I160" s="121"/>
      <c r="J160" s="122">
        <f t="shared" si="20"/>
        <v>0</v>
      </c>
      <c r="K160" s="123"/>
      <c r="L160" s="29"/>
      <c r="M160" s="124" t="s">
        <v>1</v>
      </c>
      <c r="N160" s="125" t="s">
        <v>41</v>
      </c>
      <c r="O160" s="52"/>
      <c r="P160" s="126">
        <f t="shared" si="21"/>
        <v>0</v>
      </c>
      <c r="Q160" s="126">
        <v>1.57E-3</v>
      </c>
      <c r="R160" s="126">
        <f t="shared" si="22"/>
        <v>3.14E-3</v>
      </c>
      <c r="S160" s="126">
        <v>0</v>
      </c>
      <c r="T160" s="127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28" t="s">
        <v>169</v>
      </c>
      <c r="AT160" s="128" t="s">
        <v>119</v>
      </c>
      <c r="AU160" s="128" t="s">
        <v>83</v>
      </c>
      <c r="AY160" s="14" t="s">
        <v>117</v>
      </c>
      <c r="BE160" s="129">
        <f t="shared" si="24"/>
        <v>0</v>
      </c>
      <c r="BF160" s="129">
        <f t="shared" si="25"/>
        <v>0</v>
      </c>
      <c r="BG160" s="129">
        <f t="shared" si="26"/>
        <v>0</v>
      </c>
      <c r="BH160" s="129">
        <f t="shared" si="27"/>
        <v>0</v>
      </c>
      <c r="BI160" s="129">
        <f t="shared" si="28"/>
        <v>0</v>
      </c>
      <c r="BJ160" s="14" t="s">
        <v>81</v>
      </c>
      <c r="BK160" s="129">
        <f t="shared" si="29"/>
        <v>0</v>
      </c>
      <c r="BL160" s="14" t="s">
        <v>169</v>
      </c>
      <c r="BM160" s="128" t="s">
        <v>242</v>
      </c>
    </row>
    <row r="161" spans="1:65" s="2" customFormat="1" ht="21.75" customHeight="1" x14ac:dyDescent="0.2">
      <c r="A161" s="197"/>
      <c r="B161" s="218"/>
      <c r="C161" s="253" t="s">
        <v>243</v>
      </c>
      <c r="D161" s="253" t="s">
        <v>119</v>
      </c>
      <c r="E161" s="254" t="s">
        <v>244</v>
      </c>
      <c r="F161" s="255" t="s">
        <v>245</v>
      </c>
      <c r="G161" s="256" t="s">
        <v>198</v>
      </c>
      <c r="H161" s="257">
        <v>3</v>
      </c>
      <c r="I161" s="121"/>
      <c r="J161" s="122">
        <f t="shared" si="20"/>
        <v>0</v>
      </c>
      <c r="K161" s="123"/>
      <c r="L161" s="29"/>
      <c r="M161" s="124" t="s">
        <v>1</v>
      </c>
      <c r="N161" s="125" t="s">
        <v>41</v>
      </c>
      <c r="O161" s="52"/>
      <c r="P161" s="126">
        <f t="shared" si="21"/>
        <v>0</v>
      </c>
      <c r="Q161" s="126">
        <v>2.0200000000000001E-3</v>
      </c>
      <c r="R161" s="126">
        <f t="shared" si="22"/>
        <v>6.0600000000000003E-3</v>
      </c>
      <c r="S161" s="126">
        <v>0</v>
      </c>
      <c r="T161" s="127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28" t="s">
        <v>169</v>
      </c>
      <c r="AT161" s="128" t="s">
        <v>119</v>
      </c>
      <c r="AU161" s="128" t="s">
        <v>83</v>
      </c>
      <c r="AY161" s="14" t="s">
        <v>117</v>
      </c>
      <c r="BE161" s="129">
        <f t="shared" si="24"/>
        <v>0</v>
      </c>
      <c r="BF161" s="129">
        <f t="shared" si="25"/>
        <v>0</v>
      </c>
      <c r="BG161" s="129">
        <f t="shared" si="26"/>
        <v>0</v>
      </c>
      <c r="BH161" s="129">
        <f t="shared" si="27"/>
        <v>0</v>
      </c>
      <c r="BI161" s="129">
        <f t="shared" si="28"/>
        <v>0</v>
      </c>
      <c r="BJ161" s="14" t="s">
        <v>81</v>
      </c>
      <c r="BK161" s="129">
        <f t="shared" si="29"/>
        <v>0</v>
      </c>
      <c r="BL161" s="14" t="s">
        <v>169</v>
      </c>
      <c r="BM161" s="128" t="s">
        <v>246</v>
      </c>
    </row>
    <row r="162" spans="1:65" s="2" customFormat="1" ht="21.75" customHeight="1" x14ac:dyDescent="0.2">
      <c r="A162" s="197"/>
      <c r="B162" s="218"/>
      <c r="C162" s="253" t="s">
        <v>247</v>
      </c>
      <c r="D162" s="253" t="s">
        <v>119</v>
      </c>
      <c r="E162" s="254" t="s">
        <v>248</v>
      </c>
      <c r="F162" s="255" t="s">
        <v>249</v>
      </c>
      <c r="G162" s="256" t="s">
        <v>198</v>
      </c>
      <c r="H162" s="257">
        <v>1</v>
      </c>
      <c r="I162" s="121"/>
      <c r="J162" s="122">
        <f t="shared" si="20"/>
        <v>0</v>
      </c>
      <c r="K162" s="123"/>
      <c r="L162" s="29"/>
      <c r="M162" s="124" t="s">
        <v>1</v>
      </c>
      <c r="N162" s="125" t="s">
        <v>41</v>
      </c>
      <c r="O162" s="52"/>
      <c r="P162" s="126">
        <f t="shared" si="21"/>
        <v>0</v>
      </c>
      <c r="Q162" s="126">
        <v>2.2599999999999999E-3</v>
      </c>
      <c r="R162" s="126">
        <f t="shared" si="22"/>
        <v>2.2599999999999999E-3</v>
      </c>
      <c r="S162" s="126">
        <v>0</v>
      </c>
      <c r="T162" s="127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28" t="s">
        <v>169</v>
      </c>
      <c r="AT162" s="128" t="s">
        <v>119</v>
      </c>
      <c r="AU162" s="128" t="s">
        <v>83</v>
      </c>
      <c r="AY162" s="14" t="s">
        <v>117</v>
      </c>
      <c r="BE162" s="129">
        <f t="shared" si="24"/>
        <v>0</v>
      </c>
      <c r="BF162" s="129">
        <f t="shared" si="25"/>
        <v>0</v>
      </c>
      <c r="BG162" s="129">
        <f t="shared" si="26"/>
        <v>0</v>
      </c>
      <c r="BH162" s="129">
        <f t="shared" si="27"/>
        <v>0</v>
      </c>
      <c r="BI162" s="129">
        <f t="shared" si="28"/>
        <v>0</v>
      </c>
      <c r="BJ162" s="14" t="s">
        <v>81</v>
      </c>
      <c r="BK162" s="129">
        <f t="shared" si="29"/>
        <v>0</v>
      </c>
      <c r="BL162" s="14" t="s">
        <v>169</v>
      </c>
      <c r="BM162" s="128" t="s">
        <v>250</v>
      </c>
    </row>
    <row r="163" spans="1:65" s="2" customFormat="1" ht="21.75" customHeight="1" x14ac:dyDescent="0.2">
      <c r="A163" s="197"/>
      <c r="B163" s="218"/>
      <c r="C163" s="253" t="s">
        <v>251</v>
      </c>
      <c r="D163" s="253" t="s">
        <v>119</v>
      </c>
      <c r="E163" s="254" t="s">
        <v>252</v>
      </c>
      <c r="F163" s="255" t="s">
        <v>253</v>
      </c>
      <c r="G163" s="256" t="s">
        <v>167</v>
      </c>
      <c r="H163" s="257">
        <v>50</v>
      </c>
      <c r="I163" s="121"/>
      <c r="J163" s="122">
        <f t="shared" si="20"/>
        <v>0</v>
      </c>
      <c r="K163" s="123"/>
      <c r="L163" s="29"/>
      <c r="M163" s="124" t="s">
        <v>1</v>
      </c>
      <c r="N163" s="125" t="s">
        <v>41</v>
      </c>
      <c r="O163" s="52"/>
      <c r="P163" s="126">
        <f t="shared" si="21"/>
        <v>0</v>
      </c>
      <c r="Q163" s="126">
        <v>0</v>
      </c>
      <c r="R163" s="126">
        <f t="shared" si="22"/>
        <v>0</v>
      </c>
      <c r="S163" s="126">
        <v>2.0999999999999999E-3</v>
      </c>
      <c r="T163" s="127">
        <f t="shared" si="23"/>
        <v>0.105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28" t="s">
        <v>169</v>
      </c>
      <c r="AT163" s="128" t="s">
        <v>119</v>
      </c>
      <c r="AU163" s="128" t="s">
        <v>83</v>
      </c>
      <c r="AY163" s="14" t="s">
        <v>117</v>
      </c>
      <c r="BE163" s="129">
        <f t="shared" si="24"/>
        <v>0</v>
      </c>
      <c r="BF163" s="129">
        <f t="shared" si="25"/>
        <v>0</v>
      </c>
      <c r="BG163" s="129">
        <f t="shared" si="26"/>
        <v>0</v>
      </c>
      <c r="BH163" s="129">
        <f t="shared" si="27"/>
        <v>0</v>
      </c>
      <c r="BI163" s="129">
        <f t="shared" si="28"/>
        <v>0</v>
      </c>
      <c r="BJ163" s="14" t="s">
        <v>81</v>
      </c>
      <c r="BK163" s="129">
        <f t="shared" si="29"/>
        <v>0</v>
      </c>
      <c r="BL163" s="14" t="s">
        <v>169</v>
      </c>
      <c r="BM163" s="128" t="s">
        <v>254</v>
      </c>
    </row>
    <row r="164" spans="1:65" s="2" customFormat="1" ht="21.75" customHeight="1" x14ac:dyDescent="0.2">
      <c r="A164" s="197"/>
      <c r="B164" s="218"/>
      <c r="C164" s="253" t="s">
        <v>255</v>
      </c>
      <c r="D164" s="253" t="s">
        <v>119</v>
      </c>
      <c r="E164" s="254" t="s">
        <v>256</v>
      </c>
      <c r="F164" s="255" t="s">
        <v>257</v>
      </c>
      <c r="G164" s="256" t="s">
        <v>167</v>
      </c>
      <c r="H164" s="257">
        <v>39</v>
      </c>
      <c r="I164" s="121"/>
      <c r="J164" s="122">
        <f t="shared" si="20"/>
        <v>0</v>
      </c>
      <c r="K164" s="123"/>
      <c r="L164" s="29"/>
      <c r="M164" s="124" t="s">
        <v>1</v>
      </c>
      <c r="N164" s="125" t="s">
        <v>41</v>
      </c>
      <c r="O164" s="52"/>
      <c r="P164" s="126">
        <f t="shared" si="21"/>
        <v>0</v>
      </c>
      <c r="Q164" s="126">
        <v>5.9000000000000003E-4</v>
      </c>
      <c r="R164" s="126">
        <f t="shared" si="22"/>
        <v>2.3010000000000003E-2</v>
      </c>
      <c r="S164" s="126">
        <v>0</v>
      </c>
      <c r="T164" s="127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28" t="s">
        <v>169</v>
      </c>
      <c r="AT164" s="128" t="s">
        <v>119</v>
      </c>
      <c r="AU164" s="128" t="s">
        <v>83</v>
      </c>
      <c r="AY164" s="14" t="s">
        <v>117</v>
      </c>
      <c r="BE164" s="129">
        <f t="shared" si="24"/>
        <v>0</v>
      </c>
      <c r="BF164" s="129">
        <f t="shared" si="25"/>
        <v>0</v>
      </c>
      <c r="BG164" s="129">
        <f t="shared" si="26"/>
        <v>0</v>
      </c>
      <c r="BH164" s="129">
        <f t="shared" si="27"/>
        <v>0</v>
      </c>
      <c r="BI164" s="129">
        <f t="shared" si="28"/>
        <v>0</v>
      </c>
      <c r="BJ164" s="14" t="s">
        <v>81</v>
      </c>
      <c r="BK164" s="129">
        <f t="shared" si="29"/>
        <v>0</v>
      </c>
      <c r="BL164" s="14" t="s">
        <v>169</v>
      </c>
      <c r="BM164" s="128" t="s">
        <v>258</v>
      </c>
    </row>
    <row r="165" spans="1:65" s="2" customFormat="1" ht="21.75" customHeight="1" x14ac:dyDescent="0.2">
      <c r="A165" s="197"/>
      <c r="B165" s="218"/>
      <c r="C165" s="253" t="s">
        <v>259</v>
      </c>
      <c r="D165" s="253" t="s">
        <v>119</v>
      </c>
      <c r="E165" s="254" t="s">
        <v>260</v>
      </c>
      <c r="F165" s="255" t="s">
        <v>261</v>
      </c>
      <c r="G165" s="256" t="s">
        <v>167</v>
      </c>
      <c r="H165" s="257">
        <v>70</v>
      </c>
      <c r="I165" s="121"/>
      <c r="J165" s="122">
        <f t="shared" si="20"/>
        <v>0</v>
      </c>
      <c r="K165" s="123"/>
      <c r="L165" s="29"/>
      <c r="M165" s="124" t="s">
        <v>1</v>
      </c>
      <c r="N165" s="125" t="s">
        <v>41</v>
      </c>
      <c r="O165" s="52"/>
      <c r="P165" s="126">
        <f t="shared" si="21"/>
        <v>0</v>
      </c>
      <c r="Q165" s="126">
        <v>1.1999999999999999E-3</v>
      </c>
      <c r="R165" s="126">
        <f t="shared" si="22"/>
        <v>8.3999999999999991E-2</v>
      </c>
      <c r="S165" s="126">
        <v>0</v>
      </c>
      <c r="T165" s="127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28" t="s">
        <v>169</v>
      </c>
      <c r="AT165" s="128" t="s">
        <v>119</v>
      </c>
      <c r="AU165" s="128" t="s">
        <v>83</v>
      </c>
      <c r="AY165" s="14" t="s">
        <v>117</v>
      </c>
      <c r="BE165" s="129">
        <f t="shared" si="24"/>
        <v>0</v>
      </c>
      <c r="BF165" s="129">
        <f t="shared" si="25"/>
        <v>0</v>
      </c>
      <c r="BG165" s="129">
        <f t="shared" si="26"/>
        <v>0</v>
      </c>
      <c r="BH165" s="129">
        <f t="shared" si="27"/>
        <v>0</v>
      </c>
      <c r="BI165" s="129">
        <f t="shared" si="28"/>
        <v>0</v>
      </c>
      <c r="BJ165" s="14" t="s">
        <v>81</v>
      </c>
      <c r="BK165" s="129">
        <f t="shared" si="29"/>
        <v>0</v>
      </c>
      <c r="BL165" s="14" t="s">
        <v>169</v>
      </c>
      <c r="BM165" s="128" t="s">
        <v>262</v>
      </c>
    </row>
    <row r="166" spans="1:65" s="2" customFormat="1" ht="21.75" customHeight="1" x14ac:dyDescent="0.2">
      <c r="A166" s="197"/>
      <c r="B166" s="218"/>
      <c r="C166" s="253" t="s">
        <v>263</v>
      </c>
      <c r="D166" s="253" t="s">
        <v>119</v>
      </c>
      <c r="E166" s="254" t="s">
        <v>264</v>
      </c>
      <c r="F166" s="255" t="s">
        <v>265</v>
      </c>
      <c r="G166" s="256" t="s">
        <v>167</v>
      </c>
      <c r="H166" s="257">
        <v>3</v>
      </c>
      <c r="I166" s="121"/>
      <c r="J166" s="122">
        <f t="shared" si="20"/>
        <v>0</v>
      </c>
      <c r="K166" s="123"/>
      <c r="L166" s="29"/>
      <c r="M166" s="124" t="s">
        <v>1</v>
      </c>
      <c r="N166" s="125" t="s">
        <v>41</v>
      </c>
      <c r="O166" s="52"/>
      <c r="P166" s="126">
        <f t="shared" si="21"/>
        <v>0</v>
      </c>
      <c r="Q166" s="126">
        <v>1.4499999999999999E-3</v>
      </c>
      <c r="R166" s="126">
        <f t="shared" si="22"/>
        <v>4.3499999999999997E-3</v>
      </c>
      <c r="S166" s="126">
        <v>0</v>
      </c>
      <c r="T166" s="127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28" t="s">
        <v>169</v>
      </c>
      <c r="AT166" s="128" t="s">
        <v>119</v>
      </c>
      <c r="AU166" s="128" t="s">
        <v>83</v>
      </c>
      <c r="AY166" s="14" t="s">
        <v>117</v>
      </c>
      <c r="BE166" s="129">
        <f t="shared" si="24"/>
        <v>0</v>
      </c>
      <c r="BF166" s="129">
        <f t="shared" si="25"/>
        <v>0</v>
      </c>
      <c r="BG166" s="129">
        <f t="shared" si="26"/>
        <v>0</v>
      </c>
      <c r="BH166" s="129">
        <f t="shared" si="27"/>
        <v>0</v>
      </c>
      <c r="BI166" s="129">
        <f t="shared" si="28"/>
        <v>0</v>
      </c>
      <c r="BJ166" s="14" t="s">
        <v>81</v>
      </c>
      <c r="BK166" s="129">
        <f t="shared" si="29"/>
        <v>0</v>
      </c>
      <c r="BL166" s="14" t="s">
        <v>169</v>
      </c>
      <c r="BM166" s="128" t="s">
        <v>266</v>
      </c>
    </row>
    <row r="167" spans="1:65" s="2" customFormat="1" ht="21.75" customHeight="1" x14ac:dyDescent="0.2">
      <c r="A167" s="197"/>
      <c r="B167" s="218"/>
      <c r="C167" s="253" t="s">
        <v>267</v>
      </c>
      <c r="D167" s="253" t="s">
        <v>119</v>
      </c>
      <c r="E167" s="254" t="s">
        <v>268</v>
      </c>
      <c r="F167" s="255" t="s">
        <v>269</v>
      </c>
      <c r="G167" s="256" t="s">
        <v>167</v>
      </c>
      <c r="H167" s="257">
        <v>30</v>
      </c>
      <c r="I167" s="121"/>
      <c r="J167" s="122">
        <f t="shared" si="20"/>
        <v>0</v>
      </c>
      <c r="K167" s="123"/>
      <c r="L167" s="29"/>
      <c r="M167" s="124" t="s">
        <v>1</v>
      </c>
      <c r="N167" s="125" t="s">
        <v>41</v>
      </c>
      <c r="O167" s="52"/>
      <c r="P167" s="126">
        <f t="shared" si="21"/>
        <v>0</v>
      </c>
      <c r="Q167" s="126">
        <v>3.5E-4</v>
      </c>
      <c r="R167" s="126">
        <f t="shared" si="22"/>
        <v>1.0500000000000001E-2</v>
      </c>
      <c r="S167" s="126">
        <v>0</v>
      </c>
      <c r="T167" s="127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28" t="s">
        <v>169</v>
      </c>
      <c r="AT167" s="128" t="s">
        <v>119</v>
      </c>
      <c r="AU167" s="128" t="s">
        <v>83</v>
      </c>
      <c r="AY167" s="14" t="s">
        <v>117</v>
      </c>
      <c r="BE167" s="129">
        <f t="shared" si="24"/>
        <v>0</v>
      </c>
      <c r="BF167" s="129">
        <f t="shared" si="25"/>
        <v>0</v>
      </c>
      <c r="BG167" s="129">
        <f t="shared" si="26"/>
        <v>0</v>
      </c>
      <c r="BH167" s="129">
        <f t="shared" si="27"/>
        <v>0</v>
      </c>
      <c r="BI167" s="129">
        <f t="shared" si="28"/>
        <v>0</v>
      </c>
      <c r="BJ167" s="14" t="s">
        <v>81</v>
      </c>
      <c r="BK167" s="129">
        <f t="shared" si="29"/>
        <v>0</v>
      </c>
      <c r="BL167" s="14" t="s">
        <v>169</v>
      </c>
      <c r="BM167" s="128" t="s">
        <v>270</v>
      </c>
    </row>
    <row r="168" spans="1:65" s="2" customFormat="1" ht="21.75" customHeight="1" x14ac:dyDescent="0.2">
      <c r="A168" s="197"/>
      <c r="B168" s="218"/>
      <c r="C168" s="253" t="s">
        <v>271</v>
      </c>
      <c r="D168" s="253" t="s">
        <v>119</v>
      </c>
      <c r="E168" s="254" t="s">
        <v>272</v>
      </c>
      <c r="F168" s="255" t="s">
        <v>273</v>
      </c>
      <c r="G168" s="256" t="s">
        <v>198</v>
      </c>
      <c r="H168" s="257">
        <v>2</v>
      </c>
      <c r="I168" s="121"/>
      <c r="J168" s="122">
        <f t="shared" si="20"/>
        <v>0</v>
      </c>
      <c r="K168" s="123"/>
      <c r="L168" s="29"/>
      <c r="M168" s="124" t="s">
        <v>1</v>
      </c>
      <c r="N168" s="125" t="s">
        <v>41</v>
      </c>
      <c r="O168" s="52"/>
      <c r="P168" s="126">
        <f t="shared" si="21"/>
        <v>0</v>
      </c>
      <c r="Q168" s="126">
        <v>0</v>
      </c>
      <c r="R168" s="126">
        <f t="shared" si="22"/>
        <v>0</v>
      </c>
      <c r="S168" s="126">
        <v>0</v>
      </c>
      <c r="T168" s="127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28" t="s">
        <v>169</v>
      </c>
      <c r="AT168" s="128" t="s">
        <v>119</v>
      </c>
      <c r="AU168" s="128" t="s">
        <v>83</v>
      </c>
      <c r="AY168" s="14" t="s">
        <v>117</v>
      </c>
      <c r="BE168" s="129">
        <f t="shared" si="24"/>
        <v>0</v>
      </c>
      <c r="BF168" s="129">
        <f t="shared" si="25"/>
        <v>0</v>
      </c>
      <c r="BG168" s="129">
        <f t="shared" si="26"/>
        <v>0</v>
      </c>
      <c r="BH168" s="129">
        <f t="shared" si="27"/>
        <v>0</v>
      </c>
      <c r="BI168" s="129">
        <f t="shared" si="28"/>
        <v>0</v>
      </c>
      <c r="BJ168" s="14" t="s">
        <v>81</v>
      </c>
      <c r="BK168" s="129">
        <f t="shared" si="29"/>
        <v>0</v>
      </c>
      <c r="BL168" s="14" t="s">
        <v>169</v>
      </c>
      <c r="BM168" s="128" t="s">
        <v>274</v>
      </c>
    </row>
    <row r="169" spans="1:65" s="2" customFormat="1" ht="21.75" customHeight="1" x14ac:dyDescent="0.2">
      <c r="A169" s="197"/>
      <c r="B169" s="218"/>
      <c r="C169" s="253" t="s">
        <v>275</v>
      </c>
      <c r="D169" s="253" t="s">
        <v>119</v>
      </c>
      <c r="E169" s="254" t="s">
        <v>276</v>
      </c>
      <c r="F169" s="255" t="s">
        <v>277</v>
      </c>
      <c r="G169" s="256" t="s">
        <v>198</v>
      </c>
      <c r="H169" s="257">
        <v>22</v>
      </c>
      <c r="I169" s="121"/>
      <c r="J169" s="122">
        <f t="shared" si="20"/>
        <v>0</v>
      </c>
      <c r="K169" s="123"/>
      <c r="L169" s="29"/>
      <c r="M169" s="124" t="s">
        <v>1</v>
      </c>
      <c r="N169" s="125" t="s">
        <v>41</v>
      </c>
      <c r="O169" s="52"/>
      <c r="P169" s="126">
        <f t="shared" si="21"/>
        <v>0</v>
      </c>
      <c r="Q169" s="126">
        <v>0</v>
      </c>
      <c r="R169" s="126">
        <f t="shared" si="22"/>
        <v>0</v>
      </c>
      <c r="S169" s="126">
        <v>0</v>
      </c>
      <c r="T169" s="127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28" t="s">
        <v>169</v>
      </c>
      <c r="AT169" s="128" t="s">
        <v>119</v>
      </c>
      <c r="AU169" s="128" t="s">
        <v>83</v>
      </c>
      <c r="AY169" s="14" t="s">
        <v>117</v>
      </c>
      <c r="BE169" s="129">
        <f t="shared" si="24"/>
        <v>0</v>
      </c>
      <c r="BF169" s="129">
        <f t="shared" si="25"/>
        <v>0</v>
      </c>
      <c r="BG169" s="129">
        <f t="shared" si="26"/>
        <v>0</v>
      </c>
      <c r="BH169" s="129">
        <f t="shared" si="27"/>
        <v>0</v>
      </c>
      <c r="BI169" s="129">
        <f t="shared" si="28"/>
        <v>0</v>
      </c>
      <c r="BJ169" s="14" t="s">
        <v>81</v>
      </c>
      <c r="BK169" s="129">
        <f t="shared" si="29"/>
        <v>0</v>
      </c>
      <c r="BL169" s="14" t="s">
        <v>169</v>
      </c>
      <c r="BM169" s="128" t="s">
        <v>278</v>
      </c>
    </row>
    <row r="170" spans="1:65" s="2" customFormat="1" ht="21.75" customHeight="1" x14ac:dyDescent="0.2">
      <c r="A170" s="197"/>
      <c r="B170" s="218"/>
      <c r="C170" s="253" t="s">
        <v>279</v>
      </c>
      <c r="D170" s="253" t="s">
        <v>119</v>
      </c>
      <c r="E170" s="254" t="s">
        <v>280</v>
      </c>
      <c r="F170" s="255" t="s">
        <v>281</v>
      </c>
      <c r="G170" s="256" t="s">
        <v>198</v>
      </c>
      <c r="H170" s="257">
        <v>13</v>
      </c>
      <c r="I170" s="121"/>
      <c r="J170" s="122">
        <f t="shared" si="20"/>
        <v>0</v>
      </c>
      <c r="K170" s="123"/>
      <c r="L170" s="29"/>
      <c r="M170" s="124" t="s">
        <v>1</v>
      </c>
      <c r="N170" s="125" t="s">
        <v>41</v>
      </c>
      <c r="O170" s="52"/>
      <c r="P170" s="126">
        <f t="shared" si="21"/>
        <v>0</v>
      </c>
      <c r="Q170" s="126">
        <v>0</v>
      </c>
      <c r="R170" s="126">
        <f t="shared" si="22"/>
        <v>0</v>
      </c>
      <c r="S170" s="126">
        <v>0</v>
      </c>
      <c r="T170" s="127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28" t="s">
        <v>169</v>
      </c>
      <c r="AT170" s="128" t="s">
        <v>119</v>
      </c>
      <c r="AU170" s="128" t="s">
        <v>83</v>
      </c>
      <c r="AY170" s="14" t="s">
        <v>117</v>
      </c>
      <c r="BE170" s="129">
        <f t="shared" si="24"/>
        <v>0</v>
      </c>
      <c r="BF170" s="129">
        <f t="shared" si="25"/>
        <v>0</v>
      </c>
      <c r="BG170" s="129">
        <f t="shared" si="26"/>
        <v>0</v>
      </c>
      <c r="BH170" s="129">
        <f t="shared" si="27"/>
        <v>0</v>
      </c>
      <c r="BI170" s="129">
        <f t="shared" si="28"/>
        <v>0</v>
      </c>
      <c r="BJ170" s="14" t="s">
        <v>81</v>
      </c>
      <c r="BK170" s="129">
        <f t="shared" si="29"/>
        <v>0</v>
      </c>
      <c r="BL170" s="14" t="s">
        <v>169</v>
      </c>
      <c r="BM170" s="128" t="s">
        <v>282</v>
      </c>
    </row>
    <row r="171" spans="1:65" s="2" customFormat="1" ht="21.75" customHeight="1" x14ac:dyDescent="0.2">
      <c r="A171" s="197"/>
      <c r="B171" s="218"/>
      <c r="C171" s="253" t="s">
        <v>283</v>
      </c>
      <c r="D171" s="253" t="s">
        <v>119</v>
      </c>
      <c r="E171" s="254" t="s">
        <v>284</v>
      </c>
      <c r="F171" s="255" t="s">
        <v>285</v>
      </c>
      <c r="G171" s="256" t="s">
        <v>198</v>
      </c>
      <c r="H171" s="257">
        <v>3</v>
      </c>
      <c r="I171" s="121"/>
      <c r="J171" s="122">
        <f t="shared" si="20"/>
        <v>0</v>
      </c>
      <c r="K171" s="123"/>
      <c r="L171" s="29"/>
      <c r="M171" s="124" t="s">
        <v>1</v>
      </c>
      <c r="N171" s="125" t="s">
        <v>41</v>
      </c>
      <c r="O171" s="52"/>
      <c r="P171" s="126">
        <f t="shared" si="21"/>
        <v>0</v>
      </c>
      <c r="Q171" s="126">
        <v>8.9999999999999998E-4</v>
      </c>
      <c r="R171" s="126">
        <f t="shared" si="22"/>
        <v>2.7000000000000001E-3</v>
      </c>
      <c r="S171" s="126">
        <v>0</v>
      </c>
      <c r="T171" s="127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28" t="s">
        <v>169</v>
      </c>
      <c r="AT171" s="128" t="s">
        <v>119</v>
      </c>
      <c r="AU171" s="128" t="s">
        <v>83</v>
      </c>
      <c r="AY171" s="14" t="s">
        <v>117</v>
      </c>
      <c r="BE171" s="129">
        <f t="shared" si="24"/>
        <v>0</v>
      </c>
      <c r="BF171" s="129">
        <f t="shared" si="25"/>
        <v>0</v>
      </c>
      <c r="BG171" s="129">
        <f t="shared" si="26"/>
        <v>0</v>
      </c>
      <c r="BH171" s="129">
        <f t="shared" si="27"/>
        <v>0</v>
      </c>
      <c r="BI171" s="129">
        <f t="shared" si="28"/>
        <v>0</v>
      </c>
      <c r="BJ171" s="14" t="s">
        <v>81</v>
      </c>
      <c r="BK171" s="129">
        <f t="shared" si="29"/>
        <v>0</v>
      </c>
      <c r="BL171" s="14" t="s">
        <v>169</v>
      </c>
      <c r="BM171" s="128" t="s">
        <v>286</v>
      </c>
    </row>
    <row r="172" spans="1:65" s="2" customFormat="1" ht="21.75" customHeight="1" x14ac:dyDescent="0.2">
      <c r="A172" s="197"/>
      <c r="B172" s="218"/>
      <c r="C172" s="253" t="s">
        <v>287</v>
      </c>
      <c r="D172" s="253" t="s">
        <v>119</v>
      </c>
      <c r="E172" s="254" t="s">
        <v>288</v>
      </c>
      <c r="F172" s="255" t="s">
        <v>289</v>
      </c>
      <c r="G172" s="256" t="s">
        <v>198</v>
      </c>
      <c r="H172" s="257">
        <v>3</v>
      </c>
      <c r="I172" s="121"/>
      <c r="J172" s="122">
        <f t="shared" si="20"/>
        <v>0</v>
      </c>
      <c r="K172" s="123"/>
      <c r="L172" s="29"/>
      <c r="M172" s="124" t="s">
        <v>1</v>
      </c>
      <c r="N172" s="125" t="s">
        <v>41</v>
      </c>
      <c r="O172" s="52"/>
      <c r="P172" s="126">
        <f t="shared" si="21"/>
        <v>0</v>
      </c>
      <c r="Q172" s="126">
        <v>1.48E-3</v>
      </c>
      <c r="R172" s="126">
        <f t="shared" si="22"/>
        <v>4.4399999999999995E-3</v>
      </c>
      <c r="S172" s="126">
        <v>0</v>
      </c>
      <c r="T172" s="127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28" t="s">
        <v>169</v>
      </c>
      <c r="AT172" s="128" t="s">
        <v>119</v>
      </c>
      <c r="AU172" s="128" t="s">
        <v>83</v>
      </c>
      <c r="AY172" s="14" t="s">
        <v>117</v>
      </c>
      <c r="BE172" s="129">
        <f t="shared" si="24"/>
        <v>0</v>
      </c>
      <c r="BF172" s="129">
        <f t="shared" si="25"/>
        <v>0</v>
      </c>
      <c r="BG172" s="129">
        <f t="shared" si="26"/>
        <v>0</v>
      </c>
      <c r="BH172" s="129">
        <f t="shared" si="27"/>
        <v>0</v>
      </c>
      <c r="BI172" s="129">
        <f t="shared" si="28"/>
        <v>0</v>
      </c>
      <c r="BJ172" s="14" t="s">
        <v>81</v>
      </c>
      <c r="BK172" s="129">
        <f t="shared" si="29"/>
        <v>0</v>
      </c>
      <c r="BL172" s="14" t="s">
        <v>169</v>
      </c>
      <c r="BM172" s="128" t="s">
        <v>290</v>
      </c>
    </row>
    <row r="173" spans="1:65" s="2" customFormat="1" ht="21.75" customHeight="1" x14ac:dyDescent="0.2">
      <c r="A173" s="197"/>
      <c r="B173" s="218"/>
      <c r="C173" s="253" t="s">
        <v>291</v>
      </c>
      <c r="D173" s="253" t="s">
        <v>119</v>
      </c>
      <c r="E173" s="254" t="s">
        <v>292</v>
      </c>
      <c r="F173" s="255" t="s">
        <v>293</v>
      </c>
      <c r="G173" s="256" t="s">
        <v>167</v>
      </c>
      <c r="H173" s="257">
        <v>125</v>
      </c>
      <c r="I173" s="121"/>
      <c r="J173" s="122">
        <f t="shared" si="20"/>
        <v>0</v>
      </c>
      <c r="K173" s="123"/>
      <c r="L173" s="29"/>
      <c r="M173" s="124" t="s">
        <v>1</v>
      </c>
      <c r="N173" s="125" t="s">
        <v>41</v>
      </c>
      <c r="O173" s="52"/>
      <c r="P173" s="126">
        <f t="shared" si="21"/>
        <v>0</v>
      </c>
      <c r="Q173" s="126">
        <v>0</v>
      </c>
      <c r="R173" s="126">
        <f t="shared" si="22"/>
        <v>0</v>
      </c>
      <c r="S173" s="126">
        <v>0</v>
      </c>
      <c r="T173" s="127">
        <f t="shared" si="2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28" t="s">
        <v>169</v>
      </c>
      <c r="AT173" s="128" t="s">
        <v>119</v>
      </c>
      <c r="AU173" s="128" t="s">
        <v>83</v>
      </c>
      <c r="AY173" s="14" t="s">
        <v>117</v>
      </c>
      <c r="BE173" s="129">
        <f t="shared" si="24"/>
        <v>0</v>
      </c>
      <c r="BF173" s="129">
        <f t="shared" si="25"/>
        <v>0</v>
      </c>
      <c r="BG173" s="129">
        <f t="shared" si="26"/>
        <v>0</v>
      </c>
      <c r="BH173" s="129">
        <f t="shared" si="27"/>
        <v>0</v>
      </c>
      <c r="BI173" s="129">
        <f t="shared" si="28"/>
        <v>0</v>
      </c>
      <c r="BJ173" s="14" t="s">
        <v>81</v>
      </c>
      <c r="BK173" s="129">
        <f t="shared" si="29"/>
        <v>0</v>
      </c>
      <c r="BL173" s="14" t="s">
        <v>169</v>
      </c>
      <c r="BM173" s="128" t="s">
        <v>294</v>
      </c>
    </row>
    <row r="174" spans="1:65" s="2" customFormat="1" ht="33" customHeight="1" x14ac:dyDescent="0.2">
      <c r="A174" s="197"/>
      <c r="B174" s="218"/>
      <c r="C174" s="253" t="s">
        <v>295</v>
      </c>
      <c r="D174" s="253" t="s">
        <v>119</v>
      </c>
      <c r="E174" s="254" t="s">
        <v>296</v>
      </c>
      <c r="F174" s="255" t="s">
        <v>297</v>
      </c>
      <c r="G174" s="256" t="s">
        <v>298</v>
      </c>
      <c r="H174" s="263"/>
      <c r="I174" s="121"/>
      <c r="J174" s="122">
        <f t="shared" si="20"/>
        <v>0</v>
      </c>
      <c r="K174" s="123"/>
      <c r="L174" s="29"/>
      <c r="M174" s="124" t="s">
        <v>1</v>
      </c>
      <c r="N174" s="125" t="s">
        <v>41</v>
      </c>
      <c r="O174" s="52"/>
      <c r="P174" s="126">
        <f t="shared" si="21"/>
        <v>0</v>
      </c>
      <c r="Q174" s="126">
        <v>0</v>
      </c>
      <c r="R174" s="126">
        <f t="shared" si="22"/>
        <v>0</v>
      </c>
      <c r="S174" s="126">
        <v>0</v>
      </c>
      <c r="T174" s="127">
        <f t="shared" si="2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28" t="s">
        <v>169</v>
      </c>
      <c r="AT174" s="128" t="s">
        <v>119</v>
      </c>
      <c r="AU174" s="128" t="s">
        <v>83</v>
      </c>
      <c r="AY174" s="14" t="s">
        <v>117</v>
      </c>
      <c r="BE174" s="129">
        <f t="shared" si="24"/>
        <v>0</v>
      </c>
      <c r="BF174" s="129">
        <f t="shared" si="25"/>
        <v>0</v>
      </c>
      <c r="BG174" s="129">
        <f t="shared" si="26"/>
        <v>0</v>
      </c>
      <c r="BH174" s="129">
        <f t="shared" si="27"/>
        <v>0</v>
      </c>
      <c r="BI174" s="129">
        <f t="shared" si="28"/>
        <v>0</v>
      </c>
      <c r="BJ174" s="14" t="s">
        <v>81</v>
      </c>
      <c r="BK174" s="129">
        <f t="shared" si="29"/>
        <v>0</v>
      </c>
      <c r="BL174" s="14" t="s">
        <v>169</v>
      </c>
      <c r="BM174" s="128" t="s">
        <v>299</v>
      </c>
    </row>
    <row r="175" spans="1:65" s="12" customFormat="1" ht="22.9" customHeight="1" x14ac:dyDescent="0.2">
      <c r="A175" s="214"/>
      <c r="B175" s="249"/>
      <c r="C175" s="214"/>
      <c r="D175" s="250" t="s">
        <v>75</v>
      </c>
      <c r="E175" s="252" t="s">
        <v>300</v>
      </c>
      <c r="F175" s="252" t="s">
        <v>301</v>
      </c>
      <c r="G175" s="214"/>
      <c r="H175" s="214"/>
      <c r="I175" s="114"/>
      <c r="J175" s="194">
        <f>BK175</f>
        <v>0</v>
      </c>
      <c r="L175" s="112"/>
      <c r="M175" s="115"/>
      <c r="N175" s="116"/>
      <c r="O175" s="116"/>
      <c r="P175" s="117">
        <f>SUM(P176:P200)</f>
        <v>0</v>
      </c>
      <c r="Q175" s="116"/>
      <c r="R175" s="117">
        <f>SUM(R176:R200)</f>
        <v>0.25557000000000002</v>
      </c>
      <c r="S175" s="116"/>
      <c r="T175" s="118">
        <f>SUM(T176:T200)</f>
        <v>6.7599999999999993E-2</v>
      </c>
      <c r="AR175" s="113" t="s">
        <v>83</v>
      </c>
      <c r="AT175" s="119" t="s">
        <v>75</v>
      </c>
      <c r="AU175" s="119" t="s">
        <v>81</v>
      </c>
      <c r="AY175" s="113" t="s">
        <v>117</v>
      </c>
      <c r="BK175" s="120">
        <f>SUM(BK176:BK200)</f>
        <v>0</v>
      </c>
    </row>
    <row r="176" spans="1:65" s="2" customFormat="1" ht="16.5" customHeight="1" x14ac:dyDescent="0.2">
      <c r="A176" s="197"/>
      <c r="B176" s="218"/>
      <c r="C176" s="253" t="s">
        <v>302</v>
      </c>
      <c r="D176" s="253" t="s">
        <v>119</v>
      </c>
      <c r="E176" s="254" t="s">
        <v>303</v>
      </c>
      <c r="F176" s="255" t="s">
        <v>304</v>
      </c>
      <c r="G176" s="256" t="s">
        <v>167</v>
      </c>
      <c r="H176" s="257">
        <v>200</v>
      </c>
      <c r="I176" s="121"/>
      <c r="J176" s="122">
        <f t="shared" ref="J176:J200" si="30">ROUND(I176*H176,2)</f>
        <v>0</v>
      </c>
      <c r="K176" s="123"/>
      <c r="L176" s="29"/>
      <c r="M176" s="124" t="s">
        <v>1</v>
      </c>
      <c r="N176" s="125" t="s">
        <v>41</v>
      </c>
      <c r="O176" s="52"/>
      <c r="P176" s="126">
        <f t="shared" ref="P176:P200" si="31">O176*H176</f>
        <v>0</v>
      </c>
      <c r="Q176" s="126">
        <v>0</v>
      </c>
      <c r="R176" s="126">
        <f t="shared" ref="R176:R200" si="32">Q176*H176</f>
        <v>0</v>
      </c>
      <c r="S176" s="126">
        <v>2.7999999999999998E-4</v>
      </c>
      <c r="T176" s="127">
        <f t="shared" ref="T176:T200" si="33">S176*H176</f>
        <v>5.5999999999999994E-2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28" t="s">
        <v>169</v>
      </c>
      <c r="AT176" s="128" t="s">
        <v>119</v>
      </c>
      <c r="AU176" s="128" t="s">
        <v>83</v>
      </c>
      <c r="AY176" s="14" t="s">
        <v>117</v>
      </c>
      <c r="BE176" s="129">
        <f t="shared" ref="BE176:BE200" si="34">IF(N176="základní",J176,0)</f>
        <v>0</v>
      </c>
      <c r="BF176" s="129">
        <f t="shared" ref="BF176:BF200" si="35">IF(N176="snížená",J176,0)</f>
        <v>0</v>
      </c>
      <c r="BG176" s="129">
        <f t="shared" ref="BG176:BG200" si="36">IF(N176="zákl. přenesená",J176,0)</f>
        <v>0</v>
      </c>
      <c r="BH176" s="129">
        <f t="shared" ref="BH176:BH200" si="37">IF(N176="sníž. přenesená",J176,0)</f>
        <v>0</v>
      </c>
      <c r="BI176" s="129">
        <f t="shared" ref="BI176:BI200" si="38">IF(N176="nulová",J176,0)</f>
        <v>0</v>
      </c>
      <c r="BJ176" s="14" t="s">
        <v>81</v>
      </c>
      <c r="BK176" s="129">
        <f t="shared" ref="BK176:BK200" si="39">ROUND(I176*H176,2)</f>
        <v>0</v>
      </c>
      <c r="BL176" s="14" t="s">
        <v>169</v>
      </c>
      <c r="BM176" s="128" t="s">
        <v>305</v>
      </c>
    </row>
    <row r="177" spans="1:65" s="2" customFormat="1" ht="16.5" customHeight="1" x14ac:dyDescent="0.2">
      <c r="A177" s="197"/>
      <c r="B177" s="218"/>
      <c r="C177" s="253" t="s">
        <v>306</v>
      </c>
      <c r="D177" s="253" t="s">
        <v>119</v>
      </c>
      <c r="E177" s="254" t="s">
        <v>307</v>
      </c>
      <c r="F177" s="255" t="s">
        <v>308</v>
      </c>
      <c r="G177" s="256" t="s">
        <v>167</v>
      </c>
      <c r="H177" s="257">
        <v>40</v>
      </c>
      <c r="I177" s="121"/>
      <c r="J177" s="122">
        <f t="shared" si="30"/>
        <v>0</v>
      </c>
      <c r="K177" s="123"/>
      <c r="L177" s="29"/>
      <c r="M177" s="124" t="s">
        <v>1</v>
      </c>
      <c r="N177" s="125" t="s">
        <v>41</v>
      </c>
      <c r="O177" s="52"/>
      <c r="P177" s="126">
        <f t="shared" si="31"/>
        <v>0</v>
      </c>
      <c r="Q177" s="126">
        <v>0</v>
      </c>
      <c r="R177" s="126">
        <f t="shared" si="32"/>
        <v>0</v>
      </c>
      <c r="S177" s="126">
        <v>2.9E-4</v>
      </c>
      <c r="T177" s="127">
        <f t="shared" si="33"/>
        <v>1.1599999999999999E-2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28" t="s">
        <v>169</v>
      </c>
      <c r="AT177" s="128" t="s">
        <v>119</v>
      </c>
      <c r="AU177" s="128" t="s">
        <v>83</v>
      </c>
      <c r="AY177" s="14" t="s">
        <v>117</v>
      </c>
      <c r="BE177" s="129">
        <f t="shared" si="34"/>
        <v>0</v>
      </c>
      <c r="BF177" s="129">
        <f t="shared" si="35"/>
        <v>0</v>
      </c>
      <c r="BG177" s="129">
        <f t="shared" si="36"/>
        <v>0</v>
      </c>
      <c r="BH177" s="129">
        <f t="shared" si="37"/>
        <v>0</v>
      </c>
      <c r="BI177" s="129">
        <f t="shared" si="38"/>
        <v>0</v>
      </c>
      <c r="BJ177" s="14" t="s">
        <v>81</v>
      </c>
      <c r="BK177" s="129">
        <f t="shared" si="39"/>
        <v>0</v>
      </c>
      <c r="BL177" s="14" t="s">
        <v>169</v>
      </c>
      <c r="BM177" s="128" t="s">
        <v>309</v>
      </c>
    </row>
    <row r="178" spans="1:65" s="2" customFormat="1" ht="21.75" customHeight="1" x14ac:dyDescent="0.2">
      <c r="A178" s="197"/>
      <c r="B178" s="218"/>
      <c r="C178" s="253" t="s">
        <v>310</v>
      </c>
      <c r="D178" s="253" t="s">
        <v>119</v>
      </c>
      <c r="E178" s="254" t="s">
        <v>311</v>
      </c>
      <c r="F178" s="255" t="s">
        <v>312</v>
      </c>
      <c r="G178" s="256" t="s">
        <v>198</v>
      </c>
      <c r="H178" s="257">
        <v>13</v>
      </c>
      <c r="I178" s="121"/>
      <c r="J178" s="122">
        <f t="shared" si="30"/>
        <v>0</v>
      </c>
      <c r="K178" s="123"/>
      <c r="L178" s="29"/>
      <c r="M178" s="124" t="s">
        <v>1</v>
      </c>
      <c r="N178" s="125" t="s">
        <v>41</v>
      </c>
      <c r="O178" s="52"/>
      <c r="P178" s="126">
        <f t="shared" si="31"/>
        <v>0</v>
      </c>
      <c r="Q178" s="126">
        <v>4.0000000000000003E-5</v>
      </c>
      <c r="R178" s="126">
        <f t="shared" si="32"/>
        <v>5.2000000000000006E-4</v>
      </c>
      <c r="S178" s="126">
        <v>0</v>
      </c>
      <c r="T178" s="127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28" t="s">
        <v>169</v>
      </c>
      <c r="AT178" s="128" t="s">
        <v>119</v>
      </c>
      <c r="AU178" s="128" t="s">
        <v>83</v>
      </c>
      <c r="AY178" s="14" t="s">
        <v>117</v>
      </c>
      <c r="BE178" s="129">
        <f t="shared" si="34"/>
        <v>0</v>
      </c>
      <c r="BF178" s="129">
        <f t="shared" si="35"/>
        <v>0</v>
      </c>
      <c r="BG178" s="129">
        <f t="shared" si="36"/>
        <v>0</v>
      </c>
      <c r="BH178" s="129">
        <f t="shared" si="37"/>
        <v>0</v>
      </c>
      <c r="BI178" s="129">
        <f t="shared" si="38"/>
        <v>0</v>
      </c>
      <c r="BJ178" s="14" t="s">
        <v>81</v>
      </c>
      <c r="BK178" s="129">
        <f t="shared" si="39"/>
        <v>0</v>
      </c>
      <c r="BL178" s="14" t="s">
        <v>169</v>
      </c>
      <c r="BM178" s="128" t="s">
        <v>313</v>
      </c>
    </row>
    <row r="179" spans="1:65" s="2" customFormat="1" ht="21.75" customHeight="1" x14ac:dyDescent="0.2">
      <c r="A179" s="197"/>
      <c r="B179" s="218"/>
      <c r="C179" s="253" t="s">
        <v>314</v>
      </c>
      <c r="D179" s="253" t="s">
        <v>119</v>
      </c>
      <c r="E179" s="254" t="s">
        <v>315</v>
      </c>
      <c r="F179" s="255" t="s">
        <v>316</v>
      </c>
      <c r="G179" s="256" t="s">
        <v>198</v>
      </c>
      <c r="H179" s="257">
        <v>9</v>
      </c>
      <c r="I179" s="121"/>
      <c r="J179" s="122">
        <f t="shared" si="30"/>
        <v>0</v>
      </c>
      <c r="K179" s="123"/>
      <c r="L179" s="29"/>
      <c r="M179" s="124" t="s">
        <v>1</v>
      </c>
      <c r="N179" s="125" t="s">
        <v>41</v>
      </c>
      <c r="O179" s="52"/>
      <c r="P179" s="126">
        <f t="shared" si="31"/>
        <v>0</v>
      </c>
      <c r="Q179" s="126">
        <v>5.0000000000000002E-5</v>
      </c>
      <c r="R179" s="126">
        <f t="shared" si="32"/>
        <v>4.5000000000000004E-4</v>
      </c>
      <c r="S179" s="126">
        <v>0</v>
      </c>
      <c r="T179" s="127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28" t="s">
        <v>169</v>
      </c>
      <c r="AT179" s="128" t="s">
        <v>119</v>
      </c>
      <c r="AU179" s="128" t="s">
        <v>83</v>
      </c>
      <c r="AY179" s="14" t="s">
        <v>117</v>
      </c>
      <c r="BE179" s="129">
        <f t="shared" si="34"/>
        <v>0</v>
      </c>
      <c r="BF179" s="129">
        <f t="shared" si="35"/>
        <v>0</v>
      </c>
      <c r="BG179" s="129">
        <f t="shared" si="36"/>
        <v>0</v>
      </c>
      <c r="BH179" s="129">
        <f t="shared" si="37"/>
        <v>0</v>
      </c>
      <c r="BI179" s="129">
        <f t="shared" si="38"/>
        <v>0</v>
      </c>
      <c r="BJ179" s="14" t="s">
        <v>81</v>
      </c>
      <c r="BK179" s="129">
        <f t="shared" si="39"/>
        <v>0</v>
      </c>
      <c r="BL179" s="14" t="s">
        <v>169</v>
      </c>
      <c r="BM179" s="128" t="s">
        <v>317</v>
      </c>
    </row>
    <row r="180" spans="1:65" s="2" customFormat="1" ht="21.75" customHeight="1" x14ac:dyDescent="0.2">
      <c r="A180" s="197"/>
      <c r="B180" s="218"/>
      <c r="C180" s="253" t="s">
        <v>318</v>
      </c>
      <c r="D180" s="253" t="s">
        <v>119</v>
      </c>
      <c r="E180" s="254" t="s">
        <v>319</v>
      </c>
      <c r="F180" s="255" t="s">
        <v>320</v>
      </c>
      <c r="G180" s="256" t="s">
        <v>198</v>
      </c>
      <c r="H180" s="257">
        <v>2</v>
      </c>
      <c r="I180" s="121"/>
      <c r="J180" s="122">
        <f t="shared" si="30"/>
        <v>0</v>
      </c>
      <c r="K180" s="123"/>
      <c r="L180" s="29"/>
      <c r="M180" s="124" t="s">
        <v>1</v>
      </c>
      <c r="N180" s="125" t="s">
        <v>41</v>
      </c>
      <c r="O180" s="52"/>
      <c r="P180" s="126">
        <f t="shared" si="31"/>
        <v>0</v>
      </c>
      <c r="Q180" s="126">
        <v>5.0000000000000002E-5</v>
      </c>
      <c r="R180" s="126">
        <f t="shared" si="32"/>
        <v>1E-4</v>
      </c>
      <c r="S180" s="126">
        <v>0</v>
      </c>
      <c r="T180" s="127">
        <f t="shared" si="3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28" t="s">
        <v>169</v>
      </c>
      <c r="AT180" s="128" t="s">
        <v>119</v>
      </c>
      <c r="AU180" s="128" t="s">
        <v>83</v>
      </c>
      <c r="AY180" s="14" t="s">
        <v>117</v>
      </c>
      <c r="BE180" s="129">
        <f t="shared" si="34"/>
        <v>0</v>
      </c>
      <c r="BF180" s="129">
        <f t="shared" si="35"/>
        <v>0</v>
      </c>
      <c r="BG180" s="129">
        <f t="shared" si="36"/>
        <v>0</v>
      </c>
      <c r="BH180" s="129">
        <f t="shared" si="37"/>
        <v>0</v>
      </c>
      <c r="BI180" s="129">
        <f t="shared" si="38"/>
        <v>0</v>
      </c>
      <c r="BJ180" s="14" t="s">
        <v>81</v>
      </c>
      <c r="BK180" s="129">
        <f t="shared" si="39"/>
        <v>0</v>
      </c>
      <c r="BL180" s="14" t="s">
        <v>169</v>
      </c>
      <c r="BM180" s="128" t="s">
        <v>321</v>
      </c>
    </row>
    <row r="181" spans="1:65" s="2" customFormat="1" ht="33" customHeight="1" x14ac:dyDescent="0.2">
      <c r="A181" s="197"/>
      <c r="B181" s="218"/>
      <c r="C181" s="253" t="s">
        <v>322</v>
      </c>
      <c r="D181" s="253" t="s">
        <v>119</v>
      </c>
      <c r="E181" s="254" t="s">
        <v>323</v>
      </c>
      <c r="F181" s="255" t="s">
        <v>324</v>
      </c>
      <c r="G181" s="256" t="s">
        <v>167</v>
      </c>
      <c r="H181" s="257">
        <v>10</v>
      </c>
      <c r="I181" s="121"/>
      <c r="J181" s="122">
        <f t="shared" si="30"/>
        <v>0</v>
      </c>
      <c r="K181" s="123"/>
      <c r="L181" s="29"/>
      <c r="M181" s="124" t="s">
        <v>1</v>
      </c>
      <c r="N181" s="125" t="s">
        <v>41</v>
      </c>
      <c r="O181" s="52"/>
      <c r="P181" s="126">
        <f t="shared" si="31"/>
        <v>0</v>
      </c>
      <c r="Q181" s="126">
        <v>6.6E-4</v>
      </c>
      <c r="R181" s="126">
        <f t="shared" si="32"/>
        <v>6.6E-3</v>
      </c>
      <c r="S181" s="126">
        <v>0</v>
      </c>
      <c r="T181" s="127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28" t="s">
        <v>169</v>
      </c>
      <c r="AT181" s="128" t="s">
        <v>119</v>
      </c>
      <c r="AU181" s="128" t="s">
        <v>83</v>
      </c>
      <c r="AY181" s="14" t="s">
        <v>117</v>
      </c>
      <c r="BE181" s="129">
        <f t="shared" si="34"/>
        <v>0</v>
      </c>
      <c r="BF181" s="129">
        <f t="shared" si="35"/>
        <v>0</v>
      </c>
      <c r="BG181" s="129">
        <f t="shared" si="36"/>
        <v>0</v>
      </c>
      <c r="BH181" s="129">
        <f t="shared" si="37"/>
        <v>0</v>
      </c>
      <c r="BI181" s="129">
        <f t="shared" si="38"/>
        <v>0</v>
      </c>
      <c r="BJ181" s="14" t="s">
        <v>81</v>
      </c>
      <c r="BK181" s="129">
        <f t="shared" si="39"/>
        <v>0</v>
      </c>
      <c r="BL181" s="14" t="s">
        <v>169</v>
      </c>
      <c r="BM181" s="128" t="s">
        <v>325</v>
      </c>
    </row>
    <row r="182" spans="1:65" s="2" customFormat="1" ht="44.25" customHeight="1" x14ac:dyDescent="0.2">
      <c r="A182" s="197"/>
      <c r="B182" s="218"/>
      <c r="C182" s="253" t="s">
        <v>326</v>
      </c>
      <c r="D182" s="253" t="s">
        <v>119</v>
      </c>
      <c r="E182" s="254" t="s">
        <v>327</v>
      </c>
      <c r="F182" s="255" t="s">
        <v>328</v>
      </c>
      <c r="G182" s="256" t="s">
        <v>167</v>
      </c>
      <c r="H182" s="257">
        <v>54</v>
      </c>
      <c r="I182" s="121"/>
      <c r="J182" s="122">
        <f t="shared" si="30"/>
        <v>0</v>
      </c>
      <c r="K182" s="123"/>
      <c r="L182" s="29"/>
      <c r="M182" s="124" t="s">
        <v>1</v>
      </c>
      <c r="N182" s="125" t="s">
        <v>41</v>
      </c>
      <c r="O182" s="52"/>
      <c r="P182" s="126">
        <f t="shared" si="31"/>
        <v>0</v>
      </c>
      <c r="Q182" s="126">
        <v>6.6E-4</v>
      </c>
      <c r="R182" s="126">
        <f t="shared" si="32"/>
        <v>3.5639999999999998E-2</v>
      </c>
      <c r="S182" s="126">
        <v>0</v>
      </c>
      <c r="T182" s="127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28" t="s">
        <v>169</v>
      </c>
      <c r="AT182" s="128" t="s">
        <v>119</v>
      </c>
      <c r="AU182" s="128" t="s">
        <v>83</v>
      </c>
      <c r="AY182" s="14" t="s">
        <v>117</v>
      </c>
      <c r="BE182" s="129">
        <f t="shared" si="34"/>
        <v>0</v>
      </c>
      <c r="BF182" s="129">
        <f t="shared" si="35"/>
        <v>0</v>
      </c>
      <c r="BG182" s="129">
        <f t="shared" si="36"/>
        <v>0</v>
      </c>
      <c r="BH182" s="129">
        <f t="shared" si="37"/>
        <v>0</v>
      </c>
      <c r="BI182" s="129">
        <f t="shared" si="38"/>
        <v>0</v>
      </c>
      <c r="BJ182" s="14" t="s">
        <v>81</v>
      </c>
      <c r="BK182" s="129">
        <f t="shared" si="39"/>
        <v>0</v>
      </c>
      <c r="BL182" s="14" t="s">
        <v>169</v>
      </c>
      <c r="BM182" s="128" t="s">
        <v>329</v>
      </c>
    </row>
    <row r="183" spans="1:65" s="2" customFormat="1" ht="33" customHeight="1" x14ac:dyDescent="0.2">
      <c r="A183" s="197"/>
      <c r="B183" s="218"/>
      <c r="C183" s="253" t="s">
        <v>330</v>
      </c>
      <c r="D183" s="253" t="s">
        <v>119</v>
      </c>
      <c r="E183" s="254" t="s">
        <v>331</v>
      </c>
      <c r="F183" s="255" t="s">
        <v>332</v>
      </c>
      <c r="G183" s="256" t="s">
        <v>167</v>
      </c>
      <c r="H183" s="257">
        <v>34</v>
      </c>
      <c r="I183" s="121"/>
      <c r="J183" s="122">
        <f t="shared" si="30"/>
        <v>0</v>
      </c>
      <c r="K183" s="123"/>
      <c r="L183" s="29"/>
      <c r="M183" s="124" t="s">
        <v>1</v>
      </c>
      <c r="N183" s="125" t="s">
        <v>41</v>
      </c>
      <c r="O183" s="52"/>
      <c r="P183" s="126">
        <f t="shared" si="31"/>
        <v>0</v>
      </c>
      <c r="Q183" s="126">
        <v>6.6E-4</v>
      </c>
      <c r="R183" s="126">
        <f t="shared" si="32"/>
        <v>2.2440000000000002E-2</v>
      </c>
      <c r="S183" s="126">
        <v>0</v>
      </c>
      <c r="T183" s="127">
        <f t="shared" si="3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28" t="s">
        <v>169</v>
      </c>
      <c r="AT183" s="128" t="s">
        <v>119</v>
      </c>
      <c r="AU183" s="128" t="s">
        <v>83</v>
      </c>
      <c r="AY183" s="14" t="s">
        <v>117</v>
      </c>
      <c r="BE183" s="129">
        <f t="shared" si="34"/>
        <v>0</v>
      </c>
      <c r="BF183" s="129">
        <f t="shared" si="35"/>
        <v>0</v>
      </c>
      <c r="BG183" s="129">
        <f t="shared" si="36"/>
        <v>0</v>
      </c>
      <c r="BH183" s="129">
        <f t="shared" si="37"/>
        <v>0</v>
      </c>
      <c r="BI183" s="129">
        <f t="shared" si="38"/>
        <v>0</v>
      </c>
      <c r="BJ183" s="14" t="s">
        <v>81</v>
      </c>
      <c r="BK183" s="129">
        <f t="shared" si="39"/>
        <v>0</v>
      </c>
      <c r="BL183" s="14" t="s">
        <v>169</v>
      </c>
      <c r="BM183" s="128" t="s">
        <v>333</v>
      </c>
    </row>
    <row r="184" spans="1:65" s="2" customFormat="1" ht="21.75" customHeight="1" x14ac:dyDescent="0.2">
      <c r="A184" s="197"/>
      <c r="B184" s="218"/>
      <c r="C184" s="253" t="s">
        <v>334</v>
      </c>
      <c r="D184" s="253" t="s">
        <v>119</v>
      </c>
      <c r="E184" s="254" t="s">
        <v>335</v>
      </c>
      <c r="F184" s="255" t="s">
        <v>336</v>
      </c>
      <c r="G184" s="256" t="s">
        <v>167</v>
      </c>
      <c r="H184" s="257">
        <v>87</v>
      </c>
      <c r="I184" s="121"/>
      <c r="J184" s="122">
        <f t="shared" si="30"/>
        <v>0</v>
      </c>
      <c r="K184" s="123"/>
      <c r="L184" s="29"/>
      <c r="M184" s="124" t="s">
        <v>1</v>
      </c>
      <c r="N184" s="125" t="s">
        <v>41</v>
      </c>
      <c r="O184" s="52"/>
      <c r="P184" s="126">
        <f t="shared" si="31"/>
        <v>0</v>
      </c>
      <c r="Q184" s="126">
        <v>7.7999999999999999E-4</v>
      </c>
      <c r="R184" s="126">
        <f t="shared" si="32"/>
        <v>6.7860000000000004E-2</v>
      </c>
      <c r="S184" s="126">
        <v>0</v>
      </c>
      <c r="T184" s="127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28" t="s">
        <v>169</v>
      </c>
      <c r="AT184" s="128" t="s">
        <v>119</v>
      </c>
      <c r="AU184" s="128" t="s">
        <v>83</v>
      </c>
      <c r="AY184" s="14" t="s">
        <v>117</v>
      </c>
      <c r="BE184" s="129">
        <f t="shared" si="34"/>
        <v>0</v>
      </c>
      <c r="BF184" s="129">
        <f t="shared" si="35"/>
        <v>0</v>
      </c>
      <c r="BG184" s="129">
        <f t="shared" si="36"/>
        <v>0</v>
      </c>
      <c r="BH184" s="129">
        <f t="shared" si="37"/>
        <v>0</v>
      </c>
      <c r="BI184" s="129">
        <f t="shared" si="38"/>
        <v>0</v>
      </c>
      <c r="BJ184" s="14" t="s">
        <v>81</v>
      </c>
      <c r="BK184" s="129">
        <f t="shared" si="39"/>
        <v>0</v>
      </c>
      <c r="BL184" s="14" t="s">
        <v>169</v>
      </c>
      <c r="BM184" s="128" t="s">
        <v>337</v>
      </c>
    </row>
    <row r="185" spans="1:65" s="2" customFormat="1" ht="21.75" customHeight="1" x14ac:dyDescent="0.2">
      <c r="A185" s="197"/>
      <c r="B185" s="218"/>
      <c r="C185" s="253" t="s">
        <v>338</v>
      </c>
      <c r="D185" s="253" t="s">
        <v>119</v>
      </c>
      <c r="E185" s="254" t="s">
        <v>339</v>
      </c>
      <c r="F185" s="255" t="s">
        <v>340</v>
      </c>
      <c r="G185" s="256" t="s">
        <v>167</v>
      </c>
      <c r="H185" s="257">
        <v>38</v>
      </c>
      <c r="I185" s="121"/>
      <c r="J185" s="122">
        <f t="shared" si="30"/>
        <v>0</v>
      </c>
      <c r="K185" s="123"/>
      <c r="L185" s="29"/>
      <c r="M185" s="124" t="s">
        <v>1</v>
      </c>
      <c r="N185" s="125" t="s">
        <v>41</v>
      </c>
      <c r="O185" s="52"/>
      <c r="P185" s="126">
        <f t="shared" si="31"/>
        <v>0</v>
      </c>
      <c r="Q185" s="126">
        <v>9.6000000000000002E-4</v>
      </c>
      <c r="R185" s="126">
        <f t="shared" si="32"/>
        <v>3.6479999999999999E-2</v>
      </c>
      <c r="S185" s="126">
        <v>0</v>
      </c>
      <c r="T185" s="127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28" t="s">
        <v>169</v>
      </c>
      <c r="AT185" s="128" t="s">
        <v>119</v>
      </c>
      <c r="AU185" s="128" t="s">
        <v>83</v>
      </c>
      <c r="AY185" s="14" t="s">
        <v>117</v>
      </c>
      <c r="BE185" s="129">
        <f t="shared" si="34"/>
        <v>0</v>
      </c>
      <c r="BF185" s="129">
        <f t="shared" si="35"/>
        <v>0</v>
      </c>
      <c r="BG185" s="129">
        <f t="shared" si="36"/>
        <v>0</v>
      </c>
      <c r="BH185" s="129">
        <f t="shared" si="37"/>
        <v>0</v>
      </c>
      <c r="BI185" s="129">
        <f t="shared" si="38"/>
        <v>0</v>
      </c>
      <c r="BJ185" s="14" t="s">
        <v>81</v>
      </c>
      <c r="BK185" s="129">
        <f t="shared" si="39"/>
        <v>0</v>
      </c>
      <c r="BL185" s="14" t="s">
        <v>169</v>
      </c>
      <c r="BM185" s="128" t="s">
        <v>341</v>
      </c>
    </row>
    <row r="186" spans="1:65" s="2" customFormat="1" ht="44.25" customHeight="1" x14ac:dyDescent="0.2">
      <c r="A186" s="197"/>
      <c r="B186" s="218"/>
      <c r="C186" s="253" t="s">
        <v>342</v>
      </c>
      <c r="D186" s="253" t="s">
        <v>119</v>
      </c>
      <c r="E186" s="254" t="s">
        <v>343</v>
      </c>
      <c r="F186" s="255" t="s">
        <v>344</v>
      </c>
      <c r="G186" s="256" t="s">
        <v>167</v>
      </c>
      <c r="H186" s="257">
        <v>107</v>
      </c>
      <c r="I186" s="121"/>
      <c r="J186" s="122">
        <f t="shared" si="30"/>
        <v>0</v>
      </c>
      <c r="K186" s="123"/>
      <c r="L186" s="29"/>
      <c r="M186" s="124" t="s">
        <v>1</v>
      </c>
      <c r="N186" s="125" t="s">
        <v>41</v>
      </c>
      <c r="O186" s="52"/>
      <c r="P186" s="126">
        <f t="shared" si="31"/>
        <v>0</v>
      </c>
      <c r="Q186" s="126">
        <v>3.0000000000000001E-5</v>
      </c>
      <c r="R186" s="126">
        <f t="shared" si="32"/>
        <v>3.2100000000000002E-3</v>
      </c>
      <c r="S186" s="126">
        <v>0</v>
      </c>
      <c r="T186" s="127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28" t="s">
        <v>169</v>
      </c>
      <c r="AT186" s="128" t="s">
        <v>119</v>
      </c>
      <c r="AU186" s="128" t="s">
        <v>83</v>
      </c>
      <c r="AY186" s="14" t="s">
        <v>117</v>
      </c>
      <c r="BE186" s="129">
        <f t="shared" si="34"/>
        <v>0</v>
      </c>
      <c r="BF186" s="129">
        <f t="shared" si="35"/>
        <v>0</v>
      </c>
      <c r="BG186" s="129">
        <f t="shared" si="36"/>
        <v>0</v>
      </c>
      <c r="BH186" s="129">
        <f t="shared" si="37"/>
        <v>0</v>
      </c>
      <c r="BI186" s="129">
        <f t="shared" si="38"/>
        <v>0</v>
      </c>
      <c r="BJ186" s="14" t="s">
        <v>81</v>
      </c>
      <c r="BK186" s="129">
        <f t="shared" si="39"/>
        <v>0</v>
      </c>
      <c r="BL186" s="14" t="s">
        <v>169</v>
      </c>
      <c r="BM186" s="128" t="s">
        <v>345</v>
      </c>
    </row>
    <row r="187" spans="1:65" s="2" customFormat="1" ht="44.25" customHeight="1" x14ac:dyDescent="0.2">
      <c r="A187" s="197"/>
      <c r="B187" s="218"/>
      <c r="C187" s="253" t="s">
        <v>346</v>
      </c>
      <c r="D187" s="253" t="s">
        <v>119</v>
      </c>
      <c r="E187" s="254" t="s">
        <v>347</v>
      </c>
      <c r="F187" s="255" t="s">
        <v>348</v>
      </c>
      <c r="G187" s="256" t="s">
        <v>167</v>
      </c>
      <c r="H187" s="257">
        <v>66</v>
      </c>
      <c r="I187" s="121"/>
      <c r="J187" s="122">
        <f t="shared" si="30"/>
        <v>0</v>
      </c>
      <c r="K187" s="123"/>
      <c r="L187" s="29"/>
      <c r="M187" s="124" t="s">
        <v>1</v>
      </c>
      <c r="N187" s="125" t="s">
        <v>41</v>
      </c>
      <c r="O187" s="52"/>
      <c r="P187" s="126">
        <f t="shared" si="31"/>
        <v>0</v>
      </c>
      <c r="Q187" s="126">
        <v>4.0000000000000003E-5</v>
      </c>
      <c r="R187" s="126">
        <f t="shared" si="32"/>
        <v>2.6400000000000004E-3</v>
      </c>
      <c r="S187" s="126">
        <v>0</v>
      </c>
      <c r="T187" s="127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28" t="s">
        <v>169</v>
      </c>
      <c r="AT187" s="128" t="s">
        <v>119</v>
      </c>
      <c r="AU187" s="128" t="s">
        <v>83</v>
      </c>
      <c r="AY187" s="14" t="s">
        <v>117</v>
      </c>
      <c r="BE187" s="129">
        <f t="shared" si="34"/>
        <v>0</v>
      </c>
      <c r="BF187" s="129">
        <f t="shared" si="35"/>
        <v>0</v>
      </c>
      <c r="BG187" s="129">
        <f t="shared" si="36"/>
        <v>0</v>
      </c>
      <c r="BH187" s="129">
        <f t="shared" si="37"/>
        <v>0</v>
      </c>
      <c r="BI187" s="129">
        <f t="shared" si="38"/>
        <v>0</v>
      </c>
      <c r="BJ187" s="14" t="s">
        <v>81</v>
      </c>
      <c r="BK187" s="129">
        <f t="shared" si="39"/>
        <v>0</v>
      </c>
      <c r="BL187" s="14" t="s">
        <v>169</v>
      </c>
      <c r="BM187" s="128" t="s">
        <v>349</v>
      </c>
    </row>
    <row r="188" spans="1:65" s="2" customFormat="1" ht="44.25" customHeight="1" x14ac:dyDescent="0.2">
      <c r="A188" s="197"/>
      <c r="B188" s="218"/>
      <c r="C188" s="253" t="s">
        <v>350</v>
      </c>
      <c r="D188" s="253" t="s">
        <v>119</v>
      </c>
      <c r="E188" s="254" t="s">
        <v>351</v>
      </c>
      <c r="F188" s="255" t="s">
        <v>352</v>
      </c>
      <c r="G188" s="256" t="s">
        <v>167</v>
      </c>
      <c r="H188" s="257">
        <v>34</v>
      </c>
      <c r="I188" s="121"/>
      <c r="J188" s="122">
        <f t="shared" si="30"/>
        <v>0</v>
      </c>
      <c r="K188" s="123"/>
      <c r="L188" s="29"/>
      <c r="M188" s="124" t="s">
        <v>1</v>
      </c>
      <c r="N188" s="125" t="s">
        <v>41</v>
      </c>
      <c r="O188" s="52"/>
      <c r="P188" s="126">
        <f t="shared" si="31"/>
        <v>0</v>
      </c>
      <c r="Q188" s="126">
        <v>1.2E-4</v>
      </c>
      <c r="R188" s="126">
        <f t="shared" si="32"/>
        <v>4.0800000000000003E-3</v>
      </c>
      <c r="S188" s="126">
        <v>0</v>
      </c>
      <c r="T188" s="127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28" t="s">
        <v>169</v>
      </c>
      <c r="AT188" s="128" t="s">
        <v>119</v>
      </c>
      <c r="AU188" s="128" t="s">
        <v>83</v>
      </c>
      <c r="AY188" s="14" t="s">
        <v>117</v>
      </c>
      <c r="BE188" s="129">
        <f t="shared" si="34"/>
        <v>0</v>
      </c>
      <c r="BF188" s="129">
        <f t="shared" si="35"/>
        <v>0</v>
      </c>
      <c r="BG188" s="129">
        <f t="shared" si="36"/>
        <v>0</v>
      </c>
      <c r="BH188" s="129">
        <f t="shared" si="37"/>
        <v>0</v>
      </c>
      <c r="BI188" s="129">
        <f t="shared" si="38"/>
        <v>0</v>
      </c>
      <c r="BJ188" s="14" t="s">
        <v>81</v>
      </c>
      <c r="BK188" s="129">
        <f t="shared" si="39"/>
        <v>0</v>
      </c>
      <c r="BL188" s="14" t="s">
        <v>169</v>
      </c>
      <c r="BM188" s="128" t="s">
        <v>353</v>
      </c>
    </row>
    <row r="189" spans="1:65" s="2" customFormat="1" ht="44.25" customHeight="1" x14ac:dyDescent="0.2">
      <c r="A189" s="197"/>
      <c r="B189" s="218"/>
      <c r="C189" s="253" t="s">
        <v>354</v>
      </c>
      <c r="D189" s="253" t="s">
        <v>119</v>
      </c>
      <c r="E189" s="254" t="s">
        <v>355</v>
      </c>
      <c r="F189" s="255" t="s">
        <v>356</v>
      </c>
      <c r="G189" s="256" t="s">
        <v>167</v>
      </c>
      <c r="H189" s="257">
        <v>39</v>
      </c>
      <c r="I189" s="121"/>
      <c r="J189" s="122">
        <f t="shared" si="30"/>
        <v>0</v>
      </c>
      <c r="K189" s="123"/>
      <c r="L189" s="29"/>
      <c r="M189" s="124" t="s">
        <v>1</v>
      </c>
      <c r="N189" s="125" t="s">
        <v>41</v>
      </c>
      <c r="O189" s="52"/>
      <c r="P189" s="126">
        <f t="shared" si="31"/>
        <v>0</v>
      </c>
      <c r="Q189" s="126">
        <v>1.6000000000000001E-4</v>
      </c>
      <c r="R189" s="126">
        <f t="shared" si="32"/>
        <v>6.2400000000000008E-3</v>
      </c>
      <c r="S189" s="126">
        <v>0</v>
      </c>
      <c r="T189" s="127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28" t="s">
        <v>169</v>
      </c>
      <c r="AT189" s="128" t="s">
        <v>119</v>
      </c>
      <c r="AU189" s="128" t="s">
        <v>83</v>
      </c>
      <c r="AY189" s="14" t="s">
        <v>117</v>
      </c>
      <c r="BE189" s="129">
        <f t="shared" si="34"/>
        <v>0</v>
      </c>
      <c r="BF189" s="129">
        <f t="shared" si="35"/>
        <v>0</v>
      </c>
      <c r="BG189" s="129">
        <f t="shared" si="36"/>
        <v>0</v>
      </c>
      <c r="BH189" s="129">
        <f t="shared" si="37"/>
        <v>0</v>
      </c>
      <c r="BI189" s="129">
        <f t="shared" si="38"/>
        <v>0</v>
      </c>
      <c r="BJ189" s="14" t="s">
        <v>81</v>
      </c>
      <c r="BK189" s="129">
        <f t="shared" si="39"/>
        <v>0</v>
      </c>
      <c r="BL189" s="14" t="s">
        <v>169</v>
      </c>
      <c r="BM189" s="128" t="s">
        <v>357</v>
      </c>
    </row>
    <row r="190" spans="1:65" s="2" customFormat="1" ht="21.75" customHeight="1" x14ac:dyDescent="0.2">
      <c r="A190" s="197"/>
      <c r="B190" s="218"/>
      <c r="C190" s="253" t="s">
        <v>358</v>
      </c>
      <c r="D190" s="253" t="s">
        <v>119</v>
      </c>
      <c r="E190" s="254" t="s">
        <v>359</v>
      </c>
      <c r="F190" s="255" t="s">
        <v>360</v>
      </c>
      <c r="G190" s="256" t="s">
        <v>198</v>
      </c>
      <c r="H190" s="257">
        <v>4</v>
      </c>
      <c r="I190" s="121"/>
      <c r="J190" s="122">
        <f t="shared" si="30"/>
        <v>0</v>
      </c>
      <c r="K190" s="123"/>
      <c r="L190" s="29"/>
      <c r="M190" s="124" t="s">
        <v>1</v>
      </c>
      <c r="N190" s="125" t="s">
        <v>41</v>
      </c>
      <c r="O190" s="52"/>
      <c r="P190" s="126">
        <f t="shared" si="31"/>
        <v>0</v>
      </c>
      <c r="Q190" s="126">
        <v>1.2999999999999999E-4</v>
      </c>
      <c r="R190" s="126">
        <f t="shared" si="32"/>
        <v>5.1999999999999995E-4</v>
      </c>
      <c r="S190" s="126">
        <v>0</v>
      </c>
      <c r="T190" s="127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28" t="s">
        <v>169</v>
      </c>
      <c r="AT190" s="128" t="s">
        <v>119</v>
      </c>
      <c r="AU190" s="128" t="s">
        <v>83</v>
      </c>
      <c r="AY190" s="14" t="s">
        <v>117</v>
      </c>
      <c r="BE190" s="129">
        <f t="shared" si="34"/>
        <v>0</v>
      </c>
      <c r="BF190" s="129">
        <f t="shared" si="35"/>
        <v>0</v>
      </c>
      <c r="BG190" s="129">
        <f t="shared" si="36"/>
        <v>0</v>
      </c>
      <c r="BH190" s="129">
        <f t="shared" si="37"/>
        <v>0</v>
      </c>
      <c r="BI190" s="129">
        <f t="shared" si="38"/>
        <v>0</v>
      </c>
      <c r="BJ190" s="14" t="s">
        <v>81</v>
      </c>
      <c r="BK190" s="129">
        <f t="shared" si="39"/>
        <v>0</v>
      </c>
      <c r="BL190" s="14" t="s">
        <v>169</v>
      </c>
      <c r="BM190" s="128" t="s">
        <v>361</v>
      </c>
    </row>
    <row r="191" spans="1:65" s="2" customFormat="1" ht="16.5" customHeight="1" x14ac:dyDescent="0.2">
      <c r="A191" s="197"/>
      <c r="B191" s="218"/>
      <c r="C191" s="253" t="s">
        <v>362</v>
      </c>
      <c r="D191" s="253" t="s">
        <v>119</v>
      </c>
      <c r="E191" s="254" t="s">
        <v>363</v>
      </c>
      <c r="F191" s="255" t="s">
        <v>364</v>
      </c>
      <c r="G191" s="256" t="s">
        <v>365</v>
      </c>
      <c r="H191" s="257">
        <v>5</v>
      </c>
      <c r="I191" s="121"/>
      <c r="J191" s="122">
        <f t="shared" si="30"/>
        <v>0</v>
      </c>
      <c r="K191" s="123"/>
      <c r="L191" s="29"/>
      <c r="M191" s="124" t="s">
        <v>1</v>
      </c>
      <c r="N191" s="125" t="s">
        <v>41</v>
      </c>
      <c r="O191" s="52"/>
      <c r="P191" s="126">
        <f t="shared" si="31"/>
        <v>0</v>
      </c>
      <c r="Q191" s="126">
        <v>2.5999999999999998E-4</v>
      </c>
      <c r="R191" s="126">
        <f t="shared" si="32"/>
        <v>1.2999999999999999E-3</v>
      </c>
      <c r="S191" s="126">
        <v>0</v>
      </c>
      <c r="T191" s="127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28" t="s">
        <v>169</v>
      </c>
      <c r="AT191" s="128" t="s">
        <v>119</v>
      </c>
      <c r="AU191" s="128" t="s">
        <v>83</v>
      </c>
      <c r="AY191" s="14" t="s">
        <v>117</v>
      </c>
      <c r="BE191" s="129">
        <f t="shared" si="34"/>
        <v>0</v>
      </c>
      <c r="BF191" s="129">
        <f t="shared" si="35"/>
        <v>0</v>
      </c>
      <c r="BG191" s="129">
        <f t="shared" si="36"/>
        <v>0</v>
      </c>
      <c r="BH191" s="129">
        <f t="shared" si="37"/>
        <v>0</v>
      </c>
      <c r="BI191" s="129">
        <f t="shared" si="38"/>
        <v>0</v>
      </c>
      <c r="BJ191" s="14" t="s">
        <v>81</v>
      </c>
      <c r="BK191" s="129">
        <f t="shared" si="39"/>
        <v>0</v>
      </c>
      <c r="BL191" s="14" t="s">
        <v>169</v>
      </c>
      <c r="BM191" s="128" t="s">
        <v>366</v>
      </c>
    </row>
    <row r="192" spans="1:65" s="2" customFormat="1" ht="21.75" customHeight="1" x14ac:dyDescent="0.2">
      <c r="A192" s="197"/>
      <c r="B192" s="218"/>
      <c r="C192" s="253" t="s">
        <v>367</v>
      </c>
      <c r="D192" s="253" t="s">
        <v>119</v>
      </c>
      <c r="E192" s="254" t="s">
        <v>368</v>
      </c>
      <c r="F192" s="255" t="s">
        <v>369</v>
      </c>
      <c r="G192" s="256" t="s">
        <v>198</v>
      </c>
      <c r="H192" s="257">
        <v>7</v>
      </c>
      <c r="I192" s="121"/>
      <c r="J192" s="122">
        <f t="shared" si="30"/>
        <v>0</v>
      </c>
      <c r="K192" s="123"/>
      <c r="L192" s="29"/>
      <c r="M192" s="124" t="s">
        <v>1</v>
      </c>
      <c r="N192" s="125" t="s">
        <v>41</v>
      </c>
      <c r="O192" s="52"/>
      <c r="P192" s="126">
        <f t="shared" si="31"/>
        <v>0</v>
      </c>
      <c r="Q192" s="126">
        <v>2.1000000000000001E-4</v>
      </c>
      <c r="R192" s="126">
        <f t="shared" si="32"/>
        <v>1.47E-3</v>
      </c>
      <c r="S192" s="126">
        <v>0</v>
      </c>
      <c r="T192" s="127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28" t="s">
        <v>169</v>
      </c>
      <c r="AT192" s="128" t="s">
        <v>119</v>
      </c>
      <c r="AU192" s="128" t="s">
        <v>83</v>
      </c>
      <c r="AY192" s="14" t="s">
        <v>117</v>
      </c>
      <c r="BE192" s="129">
        <f t="shared" si="34"/>
        <v>0</v>
      </c>
      <c r="BF192" s="129">
        <f t="shared" si="35"/>
        <v>0</v>
      </c>
      <c r="BG192" s="129">
        <f t="shared" si="36"/>
        <v>0</v>
      </c>
      <c r="BH192" s="129">
        <f t="shared" si="37"/>
        <v>0</v>
      </c>
      <c r="BI192" s="129">
        <f t="shared" si="38"/>
        <v>0</v>
      </c>
      <c r="BJ192" s="14" t="s">
        <v>81</v>
      </c>
      <c r="BK192" s="129">
        <f t="shared" si="39"/>
        <v>0</v>
      </c>
      <c r="BL192" s="14" t="s">
        <v>169</v>
      </c>
      <c r="BM192" s="128" t="s">
        <v>370</v>
      </c>
    </row>
    <row r="193" spans="1:65" s="2" customFormat="1" ht="21.75" customHeight="1" x14ac:dyDescent="0.2">
      <c r="A193" s="197"/>
      <c r="B193" s="218"/>
      <c r="C193" s="253" t="s">
        <v>371</v>
      </c>
      <c r="D193" s="253" t="s">
        <v>119</v>
      </c>
      <c r="E193" s="254" t="s">
        <v>372</v>
      </c>
      <c r="F193" s="255" t="s">
        <v>373</v>
      </c>
      <c r="G193" s="256" t="s">
        <v>198</v>
      </c>
      <c r="H193" s="257">
        <v>1</v>
      </c>
      <c r="I193" s="121"/>
      <c r="J193" s="122">
        <f t="shared" si="30"/>
        <v>0</v>
      </c>
      <c r="K193" s="123"/>
      <c r="L193" s="29"/>
      <c r="M193" s="124" t="s">
        <v>1</v>
      </c>
      <c r="N193" s="125" t="s">
        <v>41</v>
      </c>
      <c r="O193" s="52"/>
      <c r="P193" s="126">
        <f t="shared" si="31"/>
        <v>0</v>
      </c>
      <c r="Q193" s="126">
        <v>3.4000000000000002E-4</v>
      </c>
      <c r="R193" s="126">
        <f t="shared" si="32"/>
        <v>3.4000000000000002E-4</v>
      </c>
      <c r="S193" s="126">
        <v>0</v>
      </c>
      <c r="T193" s="127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28" t="s">
        <v>169</v>
      </c>
      <c r="AT193" s="128" t="s">
        <v>119</v>
      </c>
      <c r="AU193" s="128" t="s">
        <v>83</v>
      </c>
      <c r="AY193" s="14" t="s">
        <v>117</v>
      </c>
      <c r="BE193" s="129">
        <f t="shared" si="34"/>
        <v>0</v>
      </c>
      <c r="BF193" s="129">
        <f t="shared" si="35"/>
        <v>0</v>
      </c>
      <c r="BG193" s="129">
        <f t="shared" si="36"/>
        <v>0</v>
      </c>
      <c r="BH193" s="129">
        <f t="shared" si="37"/>
        <v>0</v>
      </c>
      <c r="BI193" s="129">
        <f t="shared" si="38"/>
        <v>0</v>
      </c>
      <c r="BJ193" s="14" t="s">
        <v>81</v>
      </c>
      <c r="BK193" s="129">
        <f t="shared" si="39"/>
        <v>0</v>
      </c>
      <c r="BL193" s="14" t="s">
        <v>169</v>
      </c>
      <c r="BM193" s="128" t="s">
        <v>374</v>
      </c>
    </row>
    <row r="194" spans="1:65" s="2" customFormat="1" ht="21.75" customHeight="1" x14ac:dyDescent="0.2">
      <c r="A194" s="197"/>
      <c r="B194" s="218"/>
      <c r="C194" s="253" t="s">
        <v>375</v>
      </c>
      <c r="D194" s="253" t="s">
        <v>119</v>
      </c>
      <c r="E194" s="254" t="s">
        <v>376</v>
      </c>
      <c r="F194" s="255" t="s">
        <v>377</v>
      </c>
      <c r="G194" s="256" t="s">
        <v>198</v>
      </c>
      <c r="H194" s="257">
        <v>6</v>
      </c>
      <c r="I194" s="121"/>
      <c r="J194" s="122">
        <f t="shared" si="30"/>
        <v>0</v>
      </c>
      <c r="K194" s="123"/>
      <c r="L194" s="29"/>
      <c r="M194" s="124" t="s">
        <v>1</v>
      </c>
      <c r="N194" s="125" t="s">
        <v>41</v>
      </c>
      <c r="O194" s="52"/>
      <c r="P194" s="126">
        <f t="shared" si="31"/>
        <v>0</v>
      </c>
      <c r="Q194" s="126">
        <v>2.7E-4</v>
      </c>
      <c r="R194" s="126">
        <f t="shared" si="32"/>
        <v>1.6199999999999999E-3</v>
      </c>
      <c r="S194" s="126">
        <v>0</v>
      </c>
      <c r="T194" s="127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28" t="s">
        <v>169</v>
      </c>
      <c r="AT194" s="128" t="s">
        <v>119</v>
      </c>
      <c r="AU194" s="128" t="s">
        <v>83</v>
      </c>
      <c r="AY194" s="14" t="s">
        <v>117</v>
      </c>
      <c r="BE194" s="129">
        <f t="shared" si="34"/>
        <v>0</v>
      </c>
      <c r="BF194" s="129">
        <f t="shared" si="35"/>
        <v>0</v>
      </c>
      <c r="BG194" s="129">
        <f t="shared" si="36"/>
        <v>0</v>
      </c>
      <c r="BH194" s="129">
        <f t="shared" si="37"/>
        <v>0</v>
      </c>
      <c r="BI194" s="129">
        <f t="shared" si="38"/>
        <v>0</v>
      </c>
      <c r="BJ194" s="14" t="s">
        <v>81</v>
      </c>
      <c r="BK194" s="129">
        <f t="shared" si="39"/>
        <v>0</v>
      </c>
      <c r="BL194" s="14" t="s">
        <v>169</v>
      </c>
      <c r="BM194" s="128" t="s">
        <v>378</v>
      </c>
    </row>
    <row r="195" spans="1:65" s="2" customFormat="1" ht="21.75" customHeight="1" x14ac:dyDescent="0.2">
      <c r="A195" s="197"/>
      <c r="B195" s="218"/>
      <c r="C195" s="253" t="s">
        <v>379</v>
      </c>
      <c r="D195" s="253" t="s">
        <v>119</v>
      </c>
      <c r="E195" s="254" t="s">
        <v>380</v>
      </c>
      <c r="F195" s="255" t="s">
        <v>381</v>
      </c>
      <c r="G195" s="256" t="s">
        <v>198</v>
      </c>
      <c r="H195" s="257">
        <v>14</v>
      </c>
      <c r="I195" s="121"/>
      <c r="J195" s="122">
        <f t="shared" si="30"/>
        <v>0</v>
      </c>
      <c r="K195" s="123"/>
      <c r="L195" s="29"/>
      <c r="M195" s="124" t="s">
        <v>1</v>
      </c>
      <c r="N195" s="125" t="s">
        <v>41</v>
      </c>
      <c r="O195" s="52"/>
      <c r="P195" s="126">
        <f t="shared" si="31"/>
        <v>0</v>
      </c>
      <c r="Q195" s="126">
        <v>4.0000000000000002E-4</v>
      </c>
      <c r="R195" s="126">
        <f t="shared" si="32"/>
        <v>5.5999999999999999E-3</v>
      </c>
      <c r="S195" s="126">
        <v>0</v>
      </c>
      <c r="T195" s="127">
        <f t="shared" si="3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28" t="s">
        <v>169</v>
      </c>
      <c r="AT195" s="128" t="s">
        <v>119</v>
      </c>
      <c r="AU195" s="128" t="s">
        <v>83</v>
      </c>
      <c r="AY195" s="14" t="s">
        <v>117</v>
      </c>
      <c r="BE195" s="129">
        <f t="shared" si="34"/>
        <v>0</v>
      </c>
      <c r="BF195" s="129">
        <f t="shared" si="35"/>
        <v>0</v>
      </c>
      <c r="BG195" s="129">
        <f t="shared" si="36"/>
        <v>0</v>
      </c>
      <c r="BH195" s="129">
        <f t="shared" si="37"/>
        <v>0</v>
      </c>
      <c r="BI195" s="129">
        <f t="shared" si="38"/>
        <v>0</v>
      </c>
      <c r="BJ195" s="14" t="s">
        <v>81</v>
      </c>
      <c r="BK195" s="129">
        <f t="shared" si="39"/>
        <v>0</v>
      </c>
      <c r="BL195" s="14" t="s">
        <v>169</v>
      </c>
      <c r="BM195" s="128" t="s">
        <v>382</v>
      </c>
    </row>
    <row r="196" spans="1:65" s="2" customFormat="1" ht="33" customHeight="1" x14ac:dyDescent="0.2">
      <c r="A196" s="197"/>
      <c r="B196" s="218"/>
      <c r="C196" s="253" t="s">
        <v>383</v>
      </c>
      <c r="D196" s="253" t="s">
        <v>119</v>
      </c>
      <c r="E196" s="254" t="s">
        <v>384</v>
      </c>
      <c r="F196" s="255" t="s">
        <v>385</v>
      </c>
      <c r="G196" s="256" t="s">
        <v>198</v>
      </c>
      <c r="H196" s="257">
        <v>27</v>
      </c>
      <c r="I196" s="121"/>
      <c r="J196" s="122">
        <f t="shared" si="30"/>
        <v>0</v>
      </c>
      <c r="K196" s="123"/>
      <c r="L196" s="29"/>
      <c r="M196" s="124" t="s">
        <v>1</v>
      </c>
      <c r="N196" s="125" t="s">
        <v>41</v>
      </c>
      <c r="O196" s="52"/>
      <c r="P196" s="126">
        <f t="shared" si="31"/>
        <v>0</v>
      </c>
      <c r="Q196" s="126">
        <v>2.7999999999999998E-4</v>
      </c>
      <c r="R196" s="126">
        <f t="shared" si="32"/>
        <v>7.559999999999999E-3</v>
      </c>
      <c r="S196" s="126">
        <v>0</v>
      </c>
      <c r="T196" s="127">
        <f t="shared" si="3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28" t="s">
        <v>169</v>
      </c>
      <c r="AT196" s="128" t="s">
        <v>119</v>
      </c>
      <c r="AU196" s="128" t="s">
        <v>83</v>
      </c>
      <c r="AY196" s="14" t="s">
        <v>117</v>
      </c>
      <c r="BE196" s="129">
        <f t="shared" si="34"/>
        <v>0</v>
      </c>
      <c r="BF196" s="129">
        <f t="shared" si="35"/>
        <v>0</v>
      </c>
      <c r="BG196" s="129">
        <f t="shared" si="36"/>
        <v>0</v>
      </c>
      <c r="BH196" s="129">
        <f t="shared" si="37"/>
        <v>0</v>
      </c>
      <c r="BI196" s="129">
        <f t="shared" si="38"/>
        <v>0</v>
      </c>
      <c r="BJ196" s="14" t="s">
        <v>81</v>
      </c>
      <c r="BK196" s="129">
        <f t="shared" si="39"/>
        <v>0</v>
      </c>
      <c r="BL196" s="14" t="s">
        <v>169</v>
      </c>
      <c r="BM196" s="128" t="s">
        <v>386</v>
      </c>
    </row>
    <row r="197" spans="1:65" s="2" customFormat="1" ht="33" customHeight="1" x14ac:dyDescent="0.2">
      <c r="A197" s="197"/>
      <c r="B197" s="218"/>
      <c r="C197" s="253" t="s">
        <v>387</v>
      </c>
      <c r="D197" s="253" t="s">
        <v>119</v>
      </c>
      <c r="E197" s="254" t="s">
        <v>388</v>
      </c>
      <c r="F197" s="255" t="s">
        <v>389</v>
      </c>
      <c r="G197" s="256" t="s">
        <v>198</v>
      </c>
      <c r="H197" s="257">
        <v>15</v>
      </c>
      <c r="I197" s="121"/>
      <c r="J197" s="122">
        <f t="shared" si="30"/>
        <v>0</v>
      </c>
      <c r="K197" s="123"/>
      <c r="L197" s="29"/>
      <c r="M197" s="124" t="s">
        <v>1</v>
      </c>
      <c r="N197" s="125" t="s">
        <v>41</v>
      </c>
      <c r="O197" s="52"/>
      <c r="P197" s="126">
        <f t="shared" si="31"/>
        <v>0</v>
      </c>
      <c r="Q197" s="126">
        <v>4.2000000000000002E-4</v>
      </c>
      <c r="R197" s="126">
        <f t="shared" si="32"/>
        <v>6.3E-3</v>
      </c>
      <c r="S197" s="126">
        <v>0</v>
      </c>
      <c r="T197" s="127">
        <f t="shared" si="3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28" t="s">
        <v>169</v>
      </c>
      <c r="AT197" s="128" t="s">
        <v>119</v>
      </c>
      <c r="AU197" s="128" t="s">
        <v>83</v>
      </c>
      <c r="AY197" s="14" t="s">
        <v>117</v>
      </c>
      <c r="BE197" s="129">
        <f t="shared" si="34"/>
        <v>0</v>
      </c>
      <c r="BF197" s="129">
        <f t="shared" si="35"/>
        <v>0</v>
      </c>
      <c r="BG197" s="129">
        <f t="shared" si="36"/>
        <v>0</v>
      </c>
      <c r="BH197" s="129">
        <f t="shared" si="37"/>
        <v>0</v>
      </c>
      <c r="BI197" s="129">
        <f t="shared" si="38"/>
        <v>0</v>
      </c>
      <c r="BJ197" s="14" t="s">
        <v>81</v>
      </c>
      <c r="BK197" s="129">
        <f t="shared" si="39"/>
        <v>0</v>
      </c>
      <c r="BL197" s="14" t="s">
        <v>169</v>
      </c>
      <c r="BM197" s="128" t="s">
        <v>390</v>
      </c>
    </row>
    <row r="198" spans="1:65" s="2" customFormat="1" ht="33" customHeight="1" x14ac:dyDescent="0.2">
      <c r="A198" s="197"/>
      <c r="B198" s="218"/>
      <c r="C198" s="253" t="s">
        <v>391</v>
      </c>
      <c r="D198" s="253" t="s">
        <v>119</v>
      </c>
      <c r="E198" s="254" t="s">
        <v>392</v>
      </c>
      <c r="F198" s="255" t="s">
        <v>393</v>
      </c>
      <c r="G198" s="256" t="s">
        <v>167</v>
      </c>
      <c r="H198" s="257">
        <v>223</v>
      </c>
      <c r="I198" s="121"/>
      <c r="J198" s="122">
        <f t="shared" si="30"/>
        <v>0</v>
      </c>
      <c r="K198" s="123"/>
      <c r="L198" s="29"/>
      <c r="M198" s="124" t="s">
        <v>1</v>
      </c>
      <c r="N198" s="125" t="s">
        <v>41</v>
      </c>
      <c r="O198" s="52"/>
      <c r="P198" s="126">
        <f t="shared" si="31"/>
        <v>0</v>
      </c>
      <c r="Q198" s="126">
        <v>1.9000000000000001E-4</v>
      </c>
      <c r="R198" s="126">
        <f t="shared" si="32"/>
        <v>4.2370000000000005E-2</v>
      </c>
      <c r="S198" s="126">
        <v>0</v>
      </c>
      <c r="T198" s="127">
        <f t="shared" si="3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28" t="s">
        <v>169</v>
      </c>
      <c r="AT198" s="128" t="s">
        <v>119</v>
      </c>
      <c r="AU198" s="128" t="s">
        <v>83</v>
      </c>
      <c r="AY198" s="14" t="s">
        <v>117</v>
      </c>
      <c r="BE198" s="129">
        <f t="shared" si="34"/>
        <v>0</v>
      </c>
      <c r="BF198" s="129">
        <f t="shared" si="35"/>
        <v>0</v>
      </c>
      <c r="BG198" s="129">
        <f t="shared" si="36"/>
        <v>0</v>
      </c>
      <c r="BH198" s="129">
        <f t="shared" si="37"/>
        <v>0</v>
      </c>
      <c r="BI198" s="129">
        <f t="shared" si="38"/>
        <v>0</v>
      </c>
      <c r="BJ198" s="14" t="s">
        <v>81</v>
      </c>
      <c r="BK198" s="129">
        <f t="shared" si="39"/>
        <v>0</v>
      </c>
      <c r="BL198" s="14" t="s">
        <v>169</v>
      </c>
      <c r="BM198" s="128" t="s">
        <v>394</v>
      </c>
    </row>
    <row r="199" spans="1:65" s="2" customFormat="1" ht="21.75" customHeight="1" x14ac:dyDescent="0.2">
      <c r="A199" s="197"/>
      <c r="B199" s="218"/>
      <c r="C199" s="253" t="s">
        <v>395</v>
      </c>
      <c r="D199" s="253" t="s">
        <v>119</v>
      </c>
      <c r="E199" s="254" t="s">
        <v>396</v>
      </c>
      <c r="F199" s="255" t="s">
        <v>397</v>
      </c>
      <c r="G199" s="256" t="s">
        <v>167</v>
      </c>
      <c r="H199" s="257">
        <v>223</v>
      </c>
      <c r="I199" s="121"/>
      <c r="J199" s="122">
        <f t="shared" si="30"/>
        <v>0</v>
      </c>
      <c r="K199" s="123"/>
      <c r="L199" s="29"/>
      <c r="M199" s="124" t="s">
        <v>1</v>
      </c>
      <c r="N199" s="125" t="s">
        <v>41</v>
      </c>
      <c r="O199" s="52"/>
      <c r="P199" s="126">
        <f t="shared" si="31"/>
        <v>0</v>
      </c>
      <c r="Q199" s="126">
        <v>1.0000000000000001E-5</v>
      </c>
      <c r="R199" s="126">
        <f t="shared" si="32"/>
        <v>2.2300000000000002E-3</v>
      </c>
      <c r="S199" s="126">
        <v>0</v>
      </c>
      <c r="T199" s="127">
        <f t="shared" si="3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28" t="s">
        <v>169</v>
      </c>
      <c r="AT199" s="128" t="s">
        <v>119</v>
      </c>
      <c r="AU199" s="128" t="s">
        <v>83</v>
      </c>
      <c r="AY199" s="14" t="s">
        <v>117</v>
      </c>
      <c r="BE199" s="129">
        <f t="shared" si="34"/>
        <v>0</v>
      </c>
      <c r="BF199" s="129">
        <f t="shared" si="35"/>
        <v>0</v>
      </c>
      <c r="BG199" s="129">
        <f t="shared" si="36"/>
        <v>0</v>
      </c>
      <c r="BH199" s="129">
        <f t="shared" si="37"/>
        <v>0</v>
      </c>
      <c r="BI199" s="129">
        <f t="shared" si="38"/>
        <v>0</v>
      </c>
      <c r="BJ199" s="14" t="s">
        <v>81</v>
      </c>
      <c r="BK199" s="129">
        <f t="shared" si="39"/>
        <v>0</v>
      </c>
      <c r="BL199" s="14" t="s">
        <v>169</v>
      </c>
      <c r="BM199" s="128" t="s">
        <v>398</v>
      </c>
    </row>
    <row r="200" spans="1:65" s="2" customFormat="1" ht="33" customHeight="1" x14ac:dyDescent="0.2">
      <c r="A200" s="197"/>
      <c r="B200" s="218"/>
      <c r="C200" s="253" t="s">
        <v>399</v>
      </c>
      <c r="D200" s="253" t="s">
        <v>119</v>
      </c>
      <c r="E200" s="254" t="s">
        <v>400</v>
      </c>
      <c r="F200" s="255" t="s">
        <v>401</v>
      </c>
      <c r="G200" s="256" t="s">
        <v>298</v>
      </c>
      <c r="H200" s="263"/>
      <c r="I200" s="121"/>
      <c r="J200" s="122">
        <f t="shared" si="30"/>
        <v>0</v>
      </c>
      <c r="K200" s="123"/>
      <c r="L200" s="29"/>
      <c r="M200" s="124" t="s">
        <v>1</v>
      </c>
      <c r="N200" s="125" t="s">
        <v>41</v>
      </c>
      <c r="O200" s="52"/>
      <c r="P200" s="126">
        <f t="shared" si="31"/>
        <v>0</v>
      </c>
      <c r="Q200" s="126">
        <v>0</v>
      </c>
      <c r="R200" s="126">
        <f t="shared" si="32"/>
        <v>0</v>
      </c>
      <c r="S200" s="126">
        <v>0</v>
      </c>
      <c r="T200" s="127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28" t="s">
        <v>169</v>
      </c>
      <c r="AT200" s="128" t="s">
        <v>119</v>
      </c>
      <c r="AU200" s="128" t="s">
        <v>83</v>
      </c>
      <c r="AY200" s="14" t="s">
        <v>117</v>
      </c>
      <c r="BE200" s="129">
        <f t="shared" si="34"/>
        <v>0</v>
      </c>
      <c r="BF200" s="129">
        <f t="shared" si="35"/>
        <v>0</v>
      </c>
      <c r="BG200" s="129">
        <f t="shared" si="36"/>
        <v>0</v>
      </c>
      <c r="BH200" s="129">
        <f t="shared" si="37"/>
        <v>0</v>
      </c>
      <c r="BI200" s="129">
        <f t="shared" si="38"/>
        <v>0</v>
      </c>
      <c r="BJ200" s="14" t="s">
        <v>81</v>
      </c>
      <c r="BK200" s="129">
        <f t="shared" si="39"/>
        <v>0</v>
      </c>
      <c r="BL200" s="14" t="s">
        <v>169</v>
      </c>
      <c r="BM200" s="128" t="s">
        <v>402</v>
      </c>
    </row>
    <row r="201" spans="1:65" s="12" customFormat="1" ht="22.9" customHeight="1" x14ac:dyDescent="0.2">
      <c r="A201" s="214"/>
      <c r="B201" s="249"/>
      <c r="C201" s="214"/>
      <c r="D201" s="250" t="s">
        <v>75</v>
      </c>
      <c r="E201" s="252" t="s">
        <v>403</v>
      </c>
      <c r="F201" s="252" t="s">
        <v>404</v>
      </c>
      <c r="G201" s="214"/>
      <c r="H201" s="214"/>
      <c r="I201" s="114"/>
      <c r="J201" s="194">
        <f>BK201</f>
        <v>0</v>
      </c>
      <c r="L201" s="112"/>
      <c r="M201" s="115"/>
      <c r="N201" s="116"/>
      <c r="O201" s="116"/>
      <c r="P201" s="117">
        <f>SUM(P202:P208)</f>
        <v>0</v>
      </c>
      <c r="Q201" s="116"/>
      <c r="R201" s="117">
        <f>SUM(R202:R208)</f>
        <v>1.401E-2</v>
      </c>
      <c r="S201" s="116"/>
      <c r="T201" s="118">
        <f>SUM(T202:T208)</f>
        <v>0.33005000000000001</v>
      </c>
      <c r="AR201" s="113" t="s">
        <v>83</v>
      </c>
      <c r="AT201" s="119" t="s">
        <v>75</v>
      </c>
      <c r="AU201" s="119" t="s">
        <v>81</v>
      </c>
      <c r="AY201" s="113" t="s">
        <v>117</v>
      </c>
      <c r="BK201" s="120">
        <f>SUM(BK202:BK208)</f>
        <v>0</v>
      </c>
    </row>
    <row r="202" spans="1:65" s="2" customFormat="1" ht="21.75" customHeight="1" x14ac:dyDescent="0.2">
      <c r="A202" s="197"/>
      <c r="B202" s="218"/>
      <c r="C202" s="253" t="s">
        <v>405</v>
      </c>
      <c r="D202" s="253" t="s">
        <v>119</v>
      </c>
      <c r="E202" s="254" t="s">
        <v>406</v>
      </c>
      <c r="F202" s="255" t="s">
        <v>407</v>
      </c>
      <c r="G202" s="256" t="s">
        <v>167</v>
      </c>
      <c r="H202" s="257">
        <v>3</v>
      </c>
      <c r="I202" s="121"/>
      <c r="J202" s="122">
        <f t="shared" ref="J202:J208" si="40">ROUND(I202*H202,2)</f>
        <v>0</v>
      </c>
      <c r="K202" s="123"/>
      <c r="L202" s="29"/>
      <c r="M202" s="124" t="s">
        <v>1</v>
      </c>
      <c r="N202" s="125" t="s">
        <v>41</v>
      </c>
      <c r="O202" s="52"/>
      <c r="P202" s="126">
        <f t="shared" ref="P202:P208" si="41">O202*H202</f>
        <v>0</v>
      </c>
      <c r="Q202" s="126">
        <v>1.1E-4</v>
      </c>
      <c r="R202" s="126">
        <f t="shared" ref="R202:R208" si="42">Q202*H202</f>
        <v>3.3E-4</v>
      </c>
      <c r="S202" s="126">
        <v>2.15E-3</v>
      </c>
      <c r="T202" s="127">
        <f t="shared" ref="T202:T208" si="43">S202*H202</f>
        <v>6.45E-3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28" t="s">
        <v>169</v>
      </c>
      <c r="AT202" s="128" t="s">
        <v>119</v>
      </c>
      <c r="AU202" s="128" t="s">
        <v>83</v>
      </c>
      <c r="AY202" s="14" t="s">
        <v>117</v>
      </c>
      <c r="BE202" s="129">
        <f t="shared" ref="BE202:BE208" si="44">IF(N202="základní",J202,0)</f>
        <v>0</v>
      </c>
      <c r="BF202" s="129">
        <f t="shared" ref="BF202:BF208" si="45">IF(N202="snížená",J202,0)</f>
        <v>0</v>
      </c>
      <c r="BG202" s="129">
        <f t="shared" ref="BG202:BG208" si="46">IF(N202="zákl. přenesená",J202,0)</f>
        <v>0</v>
      </c>
      <c r="BH202" s="129">
        <f t="shared" ref="BH202:BH208" si="47">IF(N202="sníž. přenesená",J202,0)</f>
        <v>0</v>
      </c>
      <c r="BI202" s="129">
        <f t="shared" ref="BI202:BI208" si="48">IF(N202="nulová",J202,0)</f>
        <v>0</v>
      </c>
      <c r="BJ202" s="14" t="s">
        <v>81</v>
      </c>
      <c r="BK202" s="129">
        <f t="shared" ref="BK202:BK208" si="49">ROUND(I202*H202,2)</f>
        <v>0</v>
      </c>
      <c r="BL202" s="14" t="s">
        <v>169</v>
      </c>
      <c r="BM202" s="128" t="s">
        <v>408</v>
      </c>
    </row>
    <row r="203" spans="1:65" s="2" customFormat="1" ht="21.75" customHeight="1" x14ac:dyDescent="0.2">
      <c r="A203" s="197"/>
      <c r="B203" s="218"/>
      <c r="C203" s="253" t="s">
        <v>409</v>
      </c>
      <c r="D203" s="253" t="s">
        <v>119</v>
      </c>
      <c r="E203" s="254" t="s">
        <v>410</v>
      </c>
      <c r="F203" s="255" t="s">
        <v>411</v>
      </c>
      <c r="G203" s="256" t="s">
        <v>167</v>
      </c>
      <c r="H203" s="257">
        <v>6</v>
      </c>
      <c r="I203" s="121"/>
      <c r="J203" s="122">
        <f t="shared" si="40"/>
        <v>0</v>
      </c>
      <c r="K203" s="123"/>
      <c r="L203" s="29"/>
      <c r="M203" s="124" t="s">
        <v>1</v>
      </c>
      <c r="N203" s="125" t="s">
        <v>41</v>
      </c>
      <c r="O203" s="52"/>
      <c r="P203" s="126">
        <f t="shared" si="41"/>
        <v>0</v>
      </c>
      <c r="Q203" s="126">
        <v>3.8999999999999999E-4</v>
      </c>
      <c r="R203" s="126">
        <f t="shared" si="42"/>
        <v>2.3400000000000001E-3</v>
      </c>
      <c r="S203" s="126">
        <v>3.4199999999999999E-3</v>
      </c>
      <c r="T203" s="127">
        <f t="shared" si="43"/>
        <v>2.052E-2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28" t="s">
        <v>169</v>
      </c>
      <c r="AT203" s="128" t="s">
        <v>119</v>
      </c>
      <c r="AU203" s="128" t="s">
        <v>83</v>
      </c>
      <c r="AY203" s="14" t="s">
        <v>117</v>
      </c>
      <c r="BE203" s="129">
        <f t="shared" si="44"/>
        <v>0</v>
      </c>
      <c r="BF203" s="129">
        <f t="shared" si="45"/>
        <v>0</v>
      </c>
      <c r="BG203" s="129">
        <f t="shared" si="46"/>
        <v>0</v>
      </c>
      <c r="BH203" s="129">
        <f t="shared" si="47"/>
        <v>0</v>
      </c>
      <c r="BI203" s="129">
        <f t="shared" si="48"/>
        <v>0</v>
      </c>
      <c r="BJ203" s="14" t="s">
        <v>81</v>
      </c>
      <c r="BK203" s="129">
        <f t="shared" si="49"/>
        <v>0</v>
      </c>
      <c r="BL203" s="14" t="s">
        <v>169</v>
      </c>
      <c r="BM203" s="128" t="s">
        <v>412</v>
      </c>
    </row>
    <row r="204" spans="1:65" s="2" customFormat="1" ht="21.75" customHeight="1" x14ac:dyDescent="0.2">
      <c r="A204" s="197"/>
      <c r="B204" s="218"/>
      <c r="C204" s="253" t="s">
        <v>413</v>
      </c>
      <c r="D204" s="253" t="s">
        <v>119</v>
      </c>
      <c r="E204" s="254" t="s">
        <v>414</v>
      </c>
      <c r="F204" s="255" t="s">
        <v>415</v>
      </c>
      <c r="G204" s="256" t="s">
        <v>167</v>
      </c>
      <c r="H204" s="257">
        <v>16</v>
      </c>
      <c r="I204" s="121"/>
      <c r="J204" s="122">
        <f t="shared" si="40"/>
        <v>0</v>
      </c>
      <c r="K204" s="123"/>
      <c r="L204" s="29"/>
      <c r="M204" s="124" t="s">
        <v>1</v>
      </c>
      <c r="N204" s="125" t="s">
        <v>41</v>
      </c>
      <c r="O204" s="52"/>
      <c r="P204" s="126">
        <f t="shared" si="41"/>
        <v>0</v>
      </c>
      <c r="Q204" s="126">
        <v>3.8999999999999999E-4</v>
      </c>
      <c r="R204" s="126">
        <f t="shared" si="42"/>
        <v>6.2399999999999999E-3</v>
      </c>
      <c r="S204" s="126">
        <v>8.2799999999999992E-3</v>
      </c>
      <c r="T204" s="127">
        <f t="shared" si="43"/>
        <v>0.13247999999999999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28" t="s">
        <v>169</v>
      </c>
      <c r="AT204" s="128" t="s">
        <v>119</v>
      </c>
      <c r="AU204" s="128" t="s">
        <v>83</v>
      </c>
      <c r="AY204" s="14" t="s">
        <v>117</v>
      </c>
      <c r="BE204" s="129">
        <f t="shared" si="44"/>
        <v>0</v>
      </c>
      <c r="BF204" s="129">
        <f t="shared" si="45"/>
        <v>0</v>
      </c>
      <c r="BG204" s="129">
        <f t="shared" si="46"/>
        <v>0</v>
      </c>
      <c r="BH204" s="129">
        <f t="shared" si="47"/>
        <v>0</v>
      </c>
      <c r="BI204" s="129">
        <f t="shared" si="48"/>
        <v>0</v>
      </c>
      <c r="BJ204" s="14" t="s">
        <v>81</v>
      </c>
      <c r="BK204" s="129">
        <f t="shared" si="49"/>
        <v>0</v>
      </c>
      <c r="BL204" s="14" t="s">
        <v>169</v>
      </c>
      <c r="BM204" s="128" t="s">
        <v>416</v>
      </c>
    </row>
    <row r="205" spans="1:65" s="2" customFormat="1" ht="21.75" customHeight="1" x14ac:dyDescent="0.2">
      <c r="A205" s="197"/>
      <c r="B205" s="218"/>
      <c r="C205" s="253" t="s">
        <v>417</v>
      </c>
      <c r="D205" s="253" t="s">
        <v>119</v>
      </c>
      <c r="E205" s="254" t="s">
        <v>418</v>
      </c>
      <c r="F205" s="255" t="s">
        <v>419</v>
      </c>
      <c r="G205" s="256" t="s">
        <v>365</v>
      </c>
      <c r="H205" s="257">
        <v>1</v>
      </c>
      <c r="I205" s="121"/>
      <c r="J205" s="122">
        <f t="shared" si="40"/>
        <v>0</v>
      </c>
      <c r="K205" s="123"/>
      <c r="L205" s="29"/>
      <c r="M205" s="124" t="s">
        <v>1</v>
      </c>
      <c r="N205" s="125" t="s">
        <v>41</v>
      </c>
      <c r="O205" s="52"/>
      <c r="P205" s="126">
        <f t="shared" si="41"/>
        <v>0</v>
      </c>
      <c r="Q205" s="126">
        <v>0</v>
      </c>
      <c r="R205" s="126">
        <f t="shared" si="42"/>
        <v>0</v>
      </c>
      <c r="S205" s="126">
        <v>0.14460000000000001</v>
      </c>
      <c r="T205" s="127">
        <f t="shared" si="43"/>
        <v>0.14460000000000001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28" t="s">
        <v>169</v>
      </c>
      <c r="AT205" s="128" t="s">
        <v>119</v>
      </c>
      <c r="AU205" s="128" t="s">
        <v>83</v>
      </c>
      <c r="AY205" s="14" t="s">
        <v>117</v>
      </c>
      <c r="BE205" s="129">
        <f t="shared" si="44"/>
        <v>0</v>
      </c>
      <c r="BF205" s="129">
        <f t="shared" si="45"/>
        <v>0</v>
      </c>
      <c r="BG205" s="129">
        <f t="shared" si="46"/>
        <v>0</v>
      </c>
      <c r="BH205" s="129">
        <f t="shared" si="47"/>
        <v>0</v>
      </c>
      <c r="BI205" s="129">
        <f t="shared" si="48"/>
        <v>0</v>
      </c>
      <c r="BJ205" s="14" t="s">
        <v>81</v>
      </c>
      <c r="BK205" s="129">
        <f t="shared" si="49"/>
        <v>0</v>
      </c>
      <c r="BL205" s="14" t="s">
        <v>169</v>
      </c>
      <c r="BM205" s="128" t="s">
        <v>420</v>
      </c>
    </row>
    <row r="206" spans="1:65" s="2" customFormat="1" ht="21.75" customHeight="1" x14ac:dyDescent="0.2">
      <c r="A206" s="197"/>
      <c r="B206" s="218"/>
      <c r="C206" s="253" t="s">
        <v>421</v>
      </c>
      <c r="D206" s="253" t="s">
        <v>119</v>
      </c>
      <c r="E206" s="254" t="s">
        <v>422</v>
      </c>
      <c r="F206" s="255" t="s">
        <v>423</v>
      </c>
      <c r="G206" s="256" t="s">
        <v>198</v>
      </c>
      <c r="H206" s="257">
        <v>1</v>
      </c>
      <c r="I206" s="121"/>
      <c r="J206" s="122">
        <f t="shared" si="40"/>
        <v>0</v>
      </c>
      <c r="K206" s="123"/>
      <c r="L206" s="29"/>
      <c r="M206" s="124" t="s">
        <v>1</v>
      </c>
      <c r="N206" s="125" t="s">
        <v>41</v>
      </c>
      <c r="O206" s="52"/>
      <c r="P206" s="126">
        <f t="shared" si="41"/>
        <v>0</v>
      </c>
      <c r="Q206" s="126">
        <v>0</v>
      </c>
      <c r="R206" s="126">
        <f t="shared" si="42"/>
        <v>0</v>
      </c>
      <c r="S206" s="126">
        <v>0</v>
      </c>
      <c r="T206" s="127">
        <f t="shared" si="4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28" t="s">
        <v>169</v>
      </c>
      <c r="AT206" s="128" t="s">
        <v>119</v>
      </c>
      <c r="AU206" s="128" t="s">
        <v>83</v>
      </c>
      <c r="AY206" s="14" t="s">
        <v>117</v>
      </c>
      <c r="BE206" s="129">
        <f t="shared" si="44"/>
        <v>0</v>
      </c>
      <c r="BF206" s="129">
        <f t="shared" si="45"/>
        <v>0</v>
      </c>
      <c r="BG206" s="129">
        <f t="shared" si="46"/>
        <v>0</v>
      </c>
      <c r="BH206" s="129">
        <f t="shared" si="47"/>
        <v>0</v>
      </c>
      <c r="BI206" s="129">
        <f t="shared" si="48"/>
        <v>0</v>
      </c>
      <c r="BJ206" s="14" t="s">
        <v>81</v>
      </c>
      <c r="BK206" s="129">
        <f t="shared" si="49"/>
        <v>0</v>
      </c>
      <c r="BL206" s="14" t="s">
        <v>169</v>
      </c>
      <c r="BM206" s="128" t="s">
        <v>424</v>
      </c>
    </row>
    <row r="207" spans="1:65" s="2" customFormat="1" ht="21.75" customHeight="1" x14ac:dyDescent="0.2">
      <c r="A207" s="197"/>
      <c r="B207" s="218"/>
      <c r="C207" s="253" t="s">
        <v>425</v>
      </c>
      <c r="D207" s="253" t="s">
        <v>119</v>
      </c>
      <c r="E207" s="254" t="s">
        <v>426</v>
      </c>
      <c r="F207" s="255" t="s">
        <v>427</v>
      </c>
      <c r="G207" s="256" t="s">
        <v>198</v>
      </c>
      <c r="H207" s="257">
        <v>1</v>
      </c>
      <c r="I207" s="121"/>
      <c r="J207" s="122">
        <f t="shared" si="40"/>
        <v>0</v>
      </c>
      <c r="K207" s="123"/>
      <c r="L207" s="29"/>
      <c r="M207" s="124" t="s">
        <v>1</v>
      </c>
      <c r="N207" s="125" t="s">
        <v>41</v>
      </c>
      <c r="O207" s="52"/>
      <c r="P207" s="126">
        <f t="shared" si="41"/>
        <v>0</v>
      </c>
      <c r="Q207" s="126">
        <v>5.1000000000000004E-3</v>
      </c>
      <c r="R207" s="126">
        <f t="shared" si="42"/>
        <v>5.1000000000000004E-3</v>
      </c>
      <c r="S207" s="126">
        <v>2.5999999999999999E-2</v>
      </c>
      <c r="T207" s="127">
        <f t="shared" si="43"/>
        <v>2.5999999999999999E-2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28" t="s">
        <v>169</v>
      </c>
      <c r="AT207" s="128" t="s">
        <v>119</v>
      </c>
      <c r="AU207" s="128" t="s">
        <v>83</v>
      </c>
      <c r="AY207" s="14" t="s">
        <v>117</v>
      </c>
      <c r="BE207" s="129">
        <f t="shared" si="44"/>
        <v>0</v>
      </c>
      <c r="BF207" s="129">
        <f t="shared" si="45"/>
        <v>0</v>
      </c>
      <c r="BG207" s="129">
        <f t="shared" si="46"/>
        <v>0</v>
      </c>
      <c r="BH207" s="129">
        <f t="shared" si="47"/>
        <v>0</v>
      </c>
      <c r="BI207" s="129">
        <f t="shared" si="48"/>
        <v>0</v>
      </c>
      <c r="BJ207" s="14" t="s">
        <v>81</v>
      </c>
      <c r="BK207" s="129">
        <f t="shared" si="49"/>
        <v>0</v>
      </c>
      <c r="BL207" s="14" t="s">
        <v>169</v>
      </c>
      <c r="BM207" s="128" t="s">
        <v>428</v>
      </c>
    </row>
    <row r="208" spans="1:65" s="2" customFormat="1" ht="33" customHeight="1" x14ac:dyDescent="0.2">
      <c r="A208" s="197"/>
      <c r="B208" s="218"/>
      <c r="C208" s="253" t="s">
        <v>429</v>
      </c>
      <c r="D208" s="253" t="s">
        <v>119</v>
      </c>
      <c r="E208" s="254" t="s">
        <v>430</v>
      </c>
      <c r="F208" s="255" t="s">
        <v>431</v>
      </c>
      <c r="G208" s="256" t="s">
        <v>298</v>
      </c>
      <c r="H208" s="263"/>
      <c r="I208" s="121"/>
      <c r="J208" s="122">
        <f t="shared" si="40"/>
        <v>0</v>
      </c>
      <c r="K208" s="123"/>
      <c r="L208" s="29"/>
      <c r="M208" s="124" t="s">
        <v>1</v>
      </c>
      <c r="N208" s="125" t="s">
        <v>41</v>
      </c>
      <c r="O208" s="52"/>
      <c r="P208" s="126">
        <f t="shared" si="41"/>
        <v>0</v>
      </c>
      <c r="Q208" s="126">
        <v>0</v>
      </c>
      <c r="R208" s="126">
        <f t="shared" si="42"/>
        <v>0</v>
      </c>
      <c r="S208" s="126">
        <v>0</v>
      </c>
      <c r="T208" s="127">
        <f t="shared" si="4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28" t="s">
        <v>169</v>
      </c>
      <c r="AT208" s="128" t="s">
        <v>119</v>
      </c>
      <c r="AU208" s="128" t="s">
        <v>83</v>
      </c>
      <c r="AY208" s="14" t="s">
        <v>117</v>
      </c>
      <c r="BE208" s="129">
        <f t="shared" si="44"/>
        <v>0</v>
      </c>
      <c r="BF208" s="129">
        <f t="shared" si="45"/>
        <v>0</v>
      </c>
      <c r="BG208" s="129">
        <f t="shared" si="46"/>
        <v>0</v>
      </c>
      <c r="BH208" s="129">
        <f t="shared" si="47"/>
        <v>0</v>
      </c>
      <c r="BI208" s="129">
        <f t="shared" si="48"/>
        <v>0</v>
      </c>
      <c r="BJ208" s="14" t="s">
        <v>81</v>
      </c>
      <c r="BK208" s="129">
        <f t="shared" si="49"/>
        <v>0</v>
      </c>
      <c r="BL208" s="14" t="s">
        <v>169</v>
      </c>
      <c r="BM208" s="128" t="s">
        <v>432</v>
      </c>
    </row>
    <row r="209" spans="1:65" s="12" customFormat="1" ht="22.9" customHeight="1" x14ac:dyDescent="0.2">
      <c r="A209" s="214"/>
      <c r="B209" s="249"/>
      <c r="C209" s="214"/>
      <c r="D209" s="250" t="s">
        <v>75</v>
      </c>
      <c r="E209" s="252" t="s">
        <v>433</v>
      </c>
      <c r="F209" s="252" t="s">
        <v>434</v>
      </c>
      <c r="G209" s="214"/>
      <c r="H209" s="214"/>
      <c r="I209" s="114"/>
      <c r="J209" s="194">
        <f>BK209</f>
        <v>0</v>
      </c>
      <c r="L209" s="112"/>
      <c r="M209" s="115"/>
      <c r="N209" s="116"/>
      <c r="O209" s="116"/>
      <c r="P209" s="117">
        <f>SUM(P210:P224)</f>
        <v>0</v>
      </c>
      <c r="Q209" s="116"/>
      <c r="R209" s="117">
        <f>SUM(R210:R224)</f>
        <v>0.23024</v>
      </c>
      <c r="S209" s="116"/>
      <c r="T209" s="118">
        <f>SUM(T210:T224)</f>
        <v>0.12021000000000001</v>
      </c>
      <c r="AR209" s="113" t="s">
        <v>83</v>
      </c>
      <c r="AT209" s="119" t="s">
        <v>75</v>
      </c>
      <c r="AU209" s="119" t="s">
        <v>81</v>
      </c>
      <c r="AY209" s="113" t="s">
        <v>117</v>
      </c>
      <c r="BK209" s="120">
        <f>SUM(BK210:BK224)</f>
        <v>0</v>
      </c>
    </row>
    <row r="210" spans="1:65" s="2" customFormat="1" ht="21.75" customHeight="1" x14ac:dyDescent="0.2">
      <c r="A210" s="197"/>
      <c r="B210" s="218"/>
      <c r="C210" s="253" t="s">
        <v>435</v>
      </c>
      <c r="D210" s="253" t="s">
        <v>119</v>
      </c>
      <c r="E210" s="254" t="s">
        <v>436</v>
      </c>
      <c r="F210" s="255" t="s">
        <v>437</v>
      </c>
      <c r="G210" s="256" t="s">
        <v>211</v>
      </c>
      <c r="H210" s="257">
        <v>1</v>
      </c>
      <c r="I210" s="121"/>
      <c r="J210" s="122">
        <f t="shared" ref="J210:J224" si="50">ROUND(I210*H210,2)</f>
        <v>0</v>
      </c>
      <c r="K210" s="123"/>
      <c r="L210" s="29"/>
      <c r="M210" s="124" t="s">
        <v>1</v>
      </c>
      <c r="N210" s="125" t="s">
        <v>41</v>
      </c>
      <c r="O210" s="52"/>
      <c r="P210" s="126">
        <f t="shared" ref="P210:P224" si="51">O210*H210</f>
        <v>0</v>
      </c>
      <c r="Q210" s="126">
        <v>0</v>
      </c>
      <c r="R210" s="126">
        <f t="shared" ref="R210:R224" si="52">Q210*H210</f>
        <v>0</v>
      </c>
      <c r="S210" s="126">
        <v>1.933E-2</v>
      </c>
      <c r="T210" s="127">
        <f t="shared" ref="T210:T224" si="53">S210*H210</f>
        <v>1.933E-2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28" t="s">
        <v>169</v>
      </c>
      <c r="AT210" s="128" t="s">
        <v>119</v>
      </c>
      <c r="AU210" s="128" t="s">
        <v>83</v>
      </c>
      <c r="AY210" s="14" t="s">
        <v>117</v>
      </c>
      <c r="BE210" s="129">
        <f t="shared" ref="BE210:BE224" si="54">IF(N210="základní",J210,0)</f>
        <v>0</v>
      </c>
      <c r="BF210" s="129">
        <f t="shared" ref="BF210:BF224" si="55">IF(N210="snížená",J210,0)</f>
        <v>0</v>
      </c>
      <c r="BG210" s="129">
        <f t="shared" ref="BG210:BG224" si="56">IF(N210="zákl. přenesená",J210,0)</f>
        <v>0</v>
      </c>
      <c r="BH210" s="129">
        <f t="shared" ref="BH210:BH224" si="57">IF(N210="sníž. přenesená",J210,0)</f>
        <v>0</v>
      </c>
      <c r="BI210" s="129">
        <f t="shared" ref="BI210:BI224" si="58">IF(N210="nulová",J210,0)</f>
        <v>0</v>
      </c>
      <c r="BJ210" s="14" t="s">
        <v>81</v>
      </c>
      <c r="BK210" s="129">
        <f t="shared" ref="BK210:BK224" si="59">ROUND(I210*H210,2)</f>
        <v>0</v>
      </c>
      <c r="BL210" s="14" t="s">
        <v>169</v>
      </c>
      <c r="BM210" s="128" t="s">
        <v>438</v>
      </c>
    </row>
    <row r="211" spans="1:65" s="2" customFormat="1" ht="21.75" customHeight="1" x14ac:dyDescent="0.2">
      <c r="A211" s="197"/>
      <c r="B211" s="218"/>
      <c r="C211" s="253" t="s">
        <v>439</v>
      </c>
      <c r="D211" s="253" t="s">
        <v>119</v>
      </c>
      <c r="E211" s="254" t="s">
        <v>440</v>
      </c>
      <c r="F211" s="255" t="s">
        <v>441</v>
      </c>
      <c r="G211" s="256" t="s">
        <v>211</v>
      </c>
      <c r="H211" s="257">
        <v>3</v>
      </c>
      <c r="I211" s="121"/>
      <c r="J211" s="122">
        <f t="shared" si="50"/>
        <v>0</v>
      </c>
      <c r="K211" s="123"/>
      <c r="L211" s="29"/>
      <c r="M211" s="124" t="s">
        <v>1</v>
      </c>
      <c r="N211" s="125" t="s">
        <v>41</v>
      </c>
      <c r="O211" s="52"/>
      <c r="P211" s="126">
        <f t="shared" si="51"/>
        <v>0</v>
      </c>
      <c r="Q211" s="126">
        <v>3.2200000000000002E-3</v>
      </c>
      <c r="R211" s="126">
        <f t="shared" si="52"/>
        <v>9.6600000000000002E-3</v>
      </c>
      <c r="S211" s="126">
        <v>0</v>
      </c>
      <c r="T211" s="127">
        <f t="shared" si="5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28" t="s">
        <v>169</v>
      </c>
      <c r="AT211" s="128" t="s">
        <v>119</v>
      </c>
      <c r="AU211" s="128" t="s">
        <v>83</v>
      </c>
      <c r="AY211" s="14" t="s">
        <v>117</v>
      </c>
      <c r="BE211" s="129">
        <f t="shared" si="54"/>
        <v>0</v>
      </c>
      <c r="BF211" s="129">
        <f t="shared" si="55"/>
        <v>0</v>
      </c>
      <c r="BG211" s="129">
        <f t="shared" si="56"/>
        <v>0</v>
      </c>
      <c r="BH211" s="129">
        <f t="shared" si="57"/>
        <v>0</v>
      </c>
      <c r="BI211" s="129">
        <f t="shared" si="58"/>
        <v>0</v>
      </c>
      <c r="BJ211" s="14" t="s">
        <v>81</v>
      </c>
      <c r="BK211" s="129">
        <f t="shared" si="59"/>
        <v>0</v>
      </c>
      <c r="BL211" s="14" t="s">
        <v>169</v>
      </c>
      <c r="BM211" s="128" t="s">
        <v>442</v>
      </c>
    </row>
    <row r="212" spans="1:65" s="2" customFormat="1" ht="21.75" customHeight="1" x14ac:dyDescent="0.2">
      <c r="A212" s="197"/>
      <c r="B212" s="218"/>
      <c r="C212" s="253" t="s">
        <v>443</v>
      </c>
      <c r="D212" s="253" t="s">
        <v>119</v>
      </c>
      <c r="E212" s="254" t="s">
        <v>444</v>
      </c>
      <c r="F212" s="255" t="s">
        <v>445</v>
      </c>
      <c r="G212" s="256" t="s">
        <v>211</v>
      </c>
      <c r="H212" s="257">
        <v>2</v>
      </c>
      <c r="I212" s="121"/>
      <c r="J212" s="122">
        <f t="shared" si="50"/>
        <v>0</v>
      </c>
      <c r="K212" s="123"/>
      <c r="L212" s="29"/>
      <c r="M212" s="124" t="s">
        <v>1</v>
      </c>
      <c r="N212" s="125" t="s">
        <v>41</v>
      </c>
      <c r="O212" s="52"/>
      <c r="P212" s="126">
        <f t="shared" si="51"/>
        <v>0</v>
      </c>
      <c r="Q212" s="126">
        <v>2.3199999999999998E-2</v>
      </c>
      <c r="R212" s="126">
        <f t="shared" si="52"/>
        <v>4.6399999999999997E-2</v>
      </c>
      <c r="S212" s="126">
        <v>0</v>
      </c>
      <c r="T212" s="127">
        <f t="shared" si="5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28" t="s">
        <v>169</v>
      </c>
      <c r="AT212" s="128" t="s">
        <v>119</v>
      </c>
      <c r="AU212" s="128" t="s">
        <v>83</v>
      </c>
      <c r="AY212" s="14" t="s">
        <v>117</v>
      </c>
      <c r="BE212" s="129">
        <f t="shared" si="54"/>
        <v>0</v>
      </c>
      <c r="BF212" s="129">
        <f t="shared" si="55"/>
        <v>0</v>
      </c>
      <c r="BG212" s="129">
        <f t="shared" si="56"/>
        <v>0</v>
      </c>
      <c r="BH212" s="129">
        <f t="shared" si="57"/>
        <v>0</v>
      </c>
      <c r="BI212" s="129">
        <f t="shared" si="58"/>
        <v>0</v>
      </c>
      <c r="BJ212" s="14" t="s">
        <v>81</v>
      </c>
      <c r="BK212" s="129">
        <f t="shared" si="59"/>
        <v>0</v>
      </c>
      <c r="BL212" s="14" t="s">
        <v>169</v>
      </c>
      <c r="BM212" s="128" t="s">
        <v>446</v>
      </c>
    </row>
    <row r="213" spans="1:65" s="2" customFormat="1" ht="16.5" customHeight="1" x14ac:dyDescent="0.2">
      <c r="A213" s="197"/>
      <c r="B213" s="218"/>
      <c r="C213" s="253" t="s">
        <v>447</v>
      </c>
      <c r="D213" s="253" t="s">
        <v>119</v>
      </c>
      <c r="E213" s="254" t="s">
        <v>448</v>
      </c>
      <c r="F213" s="255" t="s">
        <v>449</v>
      </c>
      <c r="G213" s="256" t="s">
        <v>211</v>
      </c>
      <c r="H213" s="257">
        <v>3</v>
      </c>
      <c r="I213" s="121"/>
      <c r="J213" s="122">
        <f t="shared" si="50"/>
        <v>0</v>
      </c>
      <c r="K213" s="123"/>
      <c r="L213" s="29"/>
      <c r="M213" s="124" t="s">
        <v>1</v>
      </c>
      <c r="N213" s="125" t="s">
        <v>41</v>
      </c>
      <c r="O213" s="52"/>
      <c r="P213" s="126">
        <f t="shared" si="51"/>
        <v>0</v>
      </c>
      <c r="Q213" s="126">
        <v>0</v>
      </c>
      <c r="R213" s="126">
        <f t="shared" si="52"/>
        <v>0</v>
      </c>
      <c r="S213" s="126">
        <v>1.9460000000000002E-2</v>
      </c>
      <c r="T213" s="127">
        <f t="shared" si="53"/>
        <v>5.8380000000000001E-2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28" t="s">
        <v>169</v>
      </c>
      <c r="AT213" s="128" t="s">
        <v>119</v>
      </c>
      <c r="AU213" s="128" t="s">
        <v>83</v>
      </c>
      <c r="AY213" s="14" t="s">
        <v>117</v>
      </c>
      <c r="BE213" s="129">
        <f t="shared" si="54"/>
        <v>0</v>
      </c>
      <c r="BF213" s="129">
        <f t="shared" si="55"/>
        <v>0</v>
      </c>
      <c r="BG213" s="129">
        <f t="shared" si="56"/>
        <v>0</v>
      </c>
      <c r="BH213" s="129">
        <f t="shared" si="57"/>
        <v>0</v>
      </c>
      <c r="BI213" s="129">
        <f t="shared" si="58"/>
        <v>0</v>
      </c>
      <c r="BJ213" s="14" t="s">
        <v>81</v>
      </c>
      <c r="BK213" s="129">
        <f t="shared" si="59"/>
        <v>0</v>
      </c>
      <c r="BL213" s="14" t="s">
        <v>169</v>
      </c>
      <c r="BM213" s="128" t="s">
        <v>450</v>
      </c>
    </row>
    <row r="214" spans="1:65" s="2" customFormat="1" ht="33" customHeight="1" x14ac:dyDescent="0.2">
      <c r="A214" s="197"/>
      <c r="B214" s="218"/>
      <c r="C214" s="253" t="s">
        <v>451</v>
      </c>
      <c r="D214" s="253" t="s">
        <v>119</v>
      </c>
      <c r="E214" s="254" t="s">
        <v>452</v>
      </c>
      <c r="F214" s="255" t="s">
        <v>453</v>
      </c>
      <c r="G214" s="256" t="s">
        <v>211</v>
      </c>
      <c r="H214" s="257">
        <v>4</v>
      </c>
      <c r="I214" s="121"/>
      <c r="J214" s="122">
        <f t="shared" si="50"/>
        <v>0</v>
      </c>
      <c r="K214" s="123"/>
      <c r="L214" s="29"/>
      <c r="M214" s="124" t="s">
        <v>1</v>
      </c>
      <c r="N214" s="125" t="s">
        <v>41</v>
      </c>
      <c r="O214" s="52"/>
      <c r="P214" s="126">
        <f t="shared" si="51"/>
        <v>0</v>
      </c>
      <c r="Q214" s="126">
        <v>1.4760000000000001E-2</v>
      </c>
      <c r="R214" s="126">
        <f t="shared" si="52"/>
        <v>5.9040000000000002E-2</v>
      </c>
      <c r="S214" s="126">
        <v>0</v>
      </c>
      <c r="T214" s="127">
        <f t="shared" si="5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28" t="s">
        <v>169</v>
      </c>
      <c r="AT214" s="128" t="s">
        <v>119</v>
      </c>
      <c r="AU214" s="128" t="s">
        <v>83</v>
      </c>
      <c r="AY214" s="14" t="s">
        <v>117</v>
      </c>
      <c r="BE214" s="129">
        <f t="shared" si="54"/>
        <v>0</v>
      </c>
      <c r="BF214" s="129">
        <f t="shared" si="55"/>
        <v>0</v>
      </c>
      <c r="BG214" s="129">
        <f t="shared" si="56"/>
        <v>0</v>
      </c>
      <c r="BH214" s="129">
        <f t="shared" si="57"/>
        <v>0</v>
      </c>
      <c r="BI214" s="129">
        <f t="shared" si="58"/>
        <v>0</v>
      </c>
      <c r="BJ214" s="14" t="s">
        <v>81</v>
      </c>
      <c r="BK214" s="129">
        <f t="shared" si="59"/>
        <v>0</v>
      </c>
      <c r="BL214" s="14" t="s">
        <v>169</v>
      </c>
      <c r="BM214" s="128" t="s">
        <v>454</v>
      </c>
    </row>
    <row r="215" spans="1:65" s="2" customFormat="1" ht="21.75" customHeight="1" x14ac:dyDescent="0.2">
      <c r="A215" s="197"/>
      <c r="B215" s="218"/>
      <c r="C215" s="253" t="s">
        <v>455</v>
      </c>
      <c r="D215" s="253" t="s">
        <v>119</v>
      </c>
      <c r="E215" s="254" t="s">
        <v>456</v>
      </c>
      <c r="F215" s="255" t="s">
        <v>457</v>
      </c>
      <c r="G215" s="256" t="s">
        <v>211</v>
      </c>
      <c r="H215" s="257">
        <v>1</v>
      </c>
      <c r="I215" s="121"/>
      <c r="J215" s="122">
        <f t="shared" si="50"/>
        <v>0</v>
      </c>
      <c r="K215" s="123"/>
      <c r="L215" s="29"/>
      <c r="M215" s="124" t="s">
        <v>1</v>
      </c>
      <c r="N215" s="125" t="s">
        <v>41</v>
      </c>
      <c r="O215" s="52"/>
      <c r="P215" s="126">
        <f t="shared" si="51"/>
        <v>0</v>
      </c>
      <c r="Q215" s="126">
        <v>5.1409999999999997E-2</v>
      </c>
      <c r="R215" s="126">
        <f t="shared" si="52"/>
        <v>5.1409999999999997E-2</v>
      </c>
      <c r="S215" s="126">
        <v>0</v>
      </c>
      <c r="T215" s="127">
        <f t="shared" si="5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28" t="s">
        <v>169</v>
      </c>
      <c r="AT215" s="128" t="s">
        <v>119</v>
      </c>
      <c r="AU215" s="128" t="s">
        <v>83</v>
      </c>
      <c r="AY215" s="14" t="s">
        <v>117</v>
      </c>
      <c r="BE215" s="129">
        <f t="shared" si="54"/>
        <v>0</v>
      </c>
      <c r="BF215" s="129">
        <f t="shared" si="55"/>
        <v>0</v>
      </c>
      <c r="BG215" s="129">
        <f t="shared" si="56"/>
        <v>0</v>
      </c>
      <c r="BH215" s="129">
        <f t="shared" si="57"/>
        <v>0</v>
      </c>
      <c r="BI215" s="129">
        <f t="shared" si="58"/>
        <v>0</v>
      </c>
      <c r="BJ215" s="14" t="s">
        <v>81</v>
      </c>
      <c r="BK215" s="129">
        <f t="shared" si="59"/>
        <v>0</v>
      </c>
      <c r="BL215" s="14" t="s">
        <v>169</v>
      </c>
      <c r="BM215" s="128" t="s">
        <v>458</v>
      </c>
    </row>
    <row r="216" spans="1:65" s="2" customFormat="1" ht="21.75" customHeight="1" x14ac:dyDescent="0.2">
      <c r="A216" s="197"/>
      <c r="B216" s="218"/>
      <c r="C216" s="253" t="s">
        <v>459</v>
      </c>
      <c r="D216" s="253" t="s">
        <v>119</v>
      </c>
      <c r="E216" s="254" t="s">
        <v>460</v>
      </c>
      <c r="F216" s="255" t="s">
        <v>461</v>
      </c>
      <c r="G216" s="256" t="s">
        <v>211</v>
      </c>
      <c r="H216" s="257">
        <v>1</v>
      </c>
      <c r="I216" s="121"/>
      <c r="J216" s="122">
        <f t="shared" si="50"/>
        <v>0</v>
      </c>
      <c r="K216" s="123"/>
      <c r="L216" s="29"/>
      <c r="M216" s="124" t="s">
        <v>1</v>
      </c>
      <c r="N216" s="125" t="s">
        <v>41</v>
      </c>
      <c r="O216" s="52"/>
      <c r="P216" s="126">
        <f t="shared" si="51"/>
        <v>0</v>
      </c>
      <c r="Q216" s="126">
        <v>0</v>
      </c>
      <c r="R216" s="126">
        <f t="shared" si="52"/>
        <v>0</v>
      </c>
      <c r="S216" s="126">
        <v>3.4700000000000002E-2</v>
      </c>
      <c r="T216" s="127">
        <f t="shared" si="53"/>
        <v>3.4700000000000002E-2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28" t="s">
        <v>169</v>
      </c>
      <c r="AT216" s="128" t="s">
        <v>119</v>
      </c>
      <c r="AU216" s="128" t="s">
        <v>83</v>
      </c>
      <c r="AY216" s="14" t="s">
        <v>117</v>
      </c>
      <c r="BE216" s="129">
        <f t="shared" si="54"/>
        <v>0</v>
      </c>
      <c r="BF216" s="129">
        <f t="shared" si="55"/>
        <v>0</v>
      </c>
      <c r="BG216" s="129">
        <f t="shared" si="56"/>
        <v>0</v>
      </c>
      <c r="BH216" s="129">
        <f t="shared" si="57"/>
        <v>0</v>
      </c>
      <c r="BI216" s="129">
        <f t="shared" si="58"/>
        <v>0</v>
      </c>
      <c r="BJ216" s="14" t="s">
        <v>81</v>
      </c>
      <c r="BK216" s="129">
        <f t="shared" si="59"/>
        <v>0</v>
      </c>
      <c r="BL216" s="14" t="s">
        <v>169</v>
      </c>
      <c r="BM216" s="128" t="s">
        <v>462</v>
      </c>
    </row>
    <row r="217" spans="1:65" s="2" customFormat="1" ht="21.75" customHeight="1" x14ac:dyDescent="0.2">
      <c r="A217" s="197"/>
      <c r="B217" s="218"/>
      <c r="C217" s="253" t="s">
        <v>463</v>
      </c>
      <c r="D217" s="253" t="s">
        <v>119</v>
      </c>
      <c r="E217" s="254" t="s">
        <v>464</v>
      </c>
      <c r="F217" s="255" t="s">
        <v>465</v>
      </c>
      <c r="G217" s="256" t="s">
        <v>211</v>
      </c>
      <c r="H217" s="257">
        <v>3</v>
      </c>
      <c r="I217" s="121"/>
      <c r="J217" s="122">
        <f t="shared" si="50"/>
        <v>0</v>
      </c>
      <c r="K217" s="123"/>
      <c r="L217" s="29"/>
      <c r="M217" s="124" t="s">
        <v>1</v>
      </c>
      <c r="N217" s="125" t="s">
        <v>41</v>
      </c>
      <c r="O217" s="52"/>
      <c r="P217" s="126">
        <f t="shared" si="51"/>
        <v>0</v>
      </c>
      <c r="Q217" s="126">
        <v>1.47E-2</v>
      </c>
      <c r="R217" s="126">
        <f t="shared" si="52"/>
        <v>4.41E-2</v>
      </c>
      <c r="S217" s="126">
        <v>0</v>
      </c>
      <c r="T217" s="127">
        <f t="shared" si="5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28" t="s">
        <v>169</v>
      </c>
      <c r="AT217" s="128" t="s">
        <v>119</v>
      </c>
      <c r="AU217" s="128" t="s">
        <v>83</v>
      </c>
      <c r="AY217" s="14" t="s">
        <v>117</v>
      </c>
      <c r="BE217" s="129">
        <f t="shared" si="54"/>
        <v>0</v>
      </c>
      <c r="BF217" s="129">
        <f t="shared" si="55"/>
        <v>0</v>
      </c>
      <c r="BG217" s="129">
        <f t="shared" si="56"/>
        <v>0</v>
      </c>
      <c r="BH217" s="129">
        <f t="shared" si="57"/>
        <v>0</v>
      </c>
      <c r="BI217" s="129">
        <f t="shared" si="58"/>
        <v>0</v>
      </c>
      <c r="BJ217" s="14" t="s">
        <v>81</v>
      </c>
      <c r="BK217" s="129">
        <f t="shared" si="59"/>
        <v>0</v>
      </c>
      <c r="BL217" s="14" t="s">
        <v>169</v>
      </c>
      <c r="BM217" s="128" t="s">
        <v>466</v>
      </c>
    </row>
    <row r="218" spans="1:65" s="2" customFormat="1" ht="21.75" customHeight="1" x14ac:dyDescent="0.2">
      <c r="A218" s="197"/>
      <c r="B218" s="218"/>
      <c r="C218" s="253" t="s">
        <v>467</v>
      </c>
      <c r="D218" s="253" t="s">
        <v>119</v>
      </c>
      <c r="E218" s="254" t="s">
        <v>468</v>
      </c>
      <c r="F218" s="255" t="s">
        <v>469</v>
      </c>
      <c r="G218" s="256" t="s">
        <v>211</v>
      </c>
      <c r="H218" s="257">
        <v>9</v>
      </c>
      <c r="I218" s="121"/>
      <c r="J218" s="122">
        <f t="shared" si="50"/>
        <v>0</v>
      </c>
      <c r="K218" s="123"/>
      <c r="L218" s="29"/>
      <c r="M218" s="124" t="s">
        <v>1</v>
      </c>
      <c r="N218" s="125" t="s">
        <v>41</v>
      </c>
      <c r="O218" s="52"/>
      <c r="P218" s="126">
        <f t="shared" si="51"/>
        <v>0</v>
      </c>
      <c r="Q218" s="126">
        <v>2.9999999999999997E-4</v>
      </c>
      <c r="R218" s="126">
        <f t="shared" si="52"/>
        <v>2.6999999999999997E-3</v>
      </c>
      <c r="S218" s="126">
        <v>0</v>
      </c>
      <c r="T218" s="127">
        <f t="shared" si="5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28" t="s">
        <v>169</v>
      </c>
      <c r="AT218" s="128" t="s">
        <v>119</v>
      </c>
      <c r="AU218" s="128" t="s">
        <v>83</v>
      </c>
      <c r="AY218" s="14" t="s">
        <v>117</v>
      </c>
      <c r="BE218" s="129">
        <f t="shared" si="54"/>
        <v>0</v>
      </c>
      <c r="BF218" s="129">
        <f t="shared" si="55"/>
        <v>0</v>
      </c>
      <c r="BG218" s="129">
        <f t="shared" si="56"/>
        <v>0</v>
      </c>
      <c r="BH218" s="129">
        <f t="shared" si="57"/>
        <v>0</v>
      </c>
      <c r="BI218" s="129">
        <f t="shared" si="58"/>
        <v>0</v>
      </c>
      <c r="BJ218" s="14" t="s">
        <v>81</v>
      </c>
      <c r="BK218" s="129">
        <f t="shared" si="59"/>
        <v>0</v>
      </c>
      <c r="BL218" s="14" t="s">
        <v>169</v>
      </c>
      <c r="BM218" s="128" t="s">
        <v>470</v>
      </c>
    </row>
    <row r="219" spans="1:65" s="2" customFormat="1" ht="16.5" customHeight="1" x14ac:dyDescent="0.2">
      <c r="A219" s="197"/>
      <c r="B219" s="218"/>
      <c r="C219" s="253" t="s">
        <v>471</v>
      </c>
      <c r="D219" s="253" t="s">
        <v>119</v>
      </c>
      <c r="E219" s="254" t="s">
        <v>472</v>
      </c>
      <c r="F219" s="255" t="s">
        <v>473</v>
      </c>
      <c r="G219" s="256" t="s">
        <v>211</v>
      </c>
      <c r="H219" s="257">
        <v>5</v>
      </c>
      <c r="I219" s="121"/>
      <c r="J219" s="122">
        <f t="shared" si="50"/>
        <v>0</v>
      </c>
      <c r="K219" s="123"/>
      <c r="L219" s="29"/>
      <c r="M219" s="124" t="s">
        <v>1</v>
      </c>
      <c r="N219" s="125" t="s">
        <v>41</v>
      </c>
      <c r="O219" s="52"/>
      <c r="P219" s="126">
        <f t="shared" si="51"/>
        <v>0</v>
      </c>
      <c r="Q219" s="126">
        <v>0</v>
      </c>
      <c r="R219" s="126">
        <f t="shared" si="52"/>
        <v>0</v>
      </c>
      <c r="S219" s="126">
        <v>1.56E-3</v>
      </c>
      <c r="T219" s="127">
        <f t="shared" si="53"/>
        <v>7.7999999999999996E-3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28" t="s">
        <v>169</v>
      </c>
      <c r="AT219" s="128" t="s">
        <v>119</v>
      </c>
      <c r="AU219" s="128" t="s">
        <v>83</v>
      </c>
      <c r="AY219" s="14" t="s">
        <v>117</v>
      </c>
      <c r="BE219" s="129">
        <f t="shared" si="54"/>
        <v>0</v>
      </c>
      <c r="BF219" s="129">
        <f t="shared" si="55"/>
        <v>0</v>
      </c>
      <c r="BG219" s="129">
        <f t="shared" si="56"/>
        <v>0</v>
      </c>
      <c r="BH219" s="129">
        <f t="shared" si="57"/>
        <v>0</v>
      </c>
      <c r="BI219" s="129">
        <f t="shared" si="58"/>
        <v>0</v>
      </c>
      <c r="BJ219" s="14" t="s">
        <v>81</v>
      </c>
      <c r="BK219" s="129">
        <f t="shared" si="59"/>
        <v>0</v>
      </c>
      <c r="BL219" s="14" t="s">
        <v>169</v>
      </c>
      <c r="BM219" s="128" t="s">
        <v>474</v>
      </c>
    </row>
    <row r="220" spans="1:65" s="2" customFormat="1" ht="21.75" customHeight="1" x14ac:dyDescent="0.2">
      <c r="A220" s="197"/>
      <c r="B220" s="218"/>
      <c r="C220" s="253" t="s">
        <v>475</v>
      </c>
      <c r="D220" s="253" t="s">
        <v>119</v>
      </c>
      <c r="E220" s="254" t="s">
        <v>476</v>
      </c>
      <c r="F220" s="255" t="s">
        <v>477</v>
      </c>
      <c r="G220" s="256" t="s">
        <v>211</v>
      </c>
      <c r="H220" s="257">
        <v>3</v>
      </c>
      <c r="I220" s="121"/>
      <c r="J220" s="122">
        <f t="shared" si="50"/>
        <v>0</v>
      </c>
      <c r="K220" s="123"/>
      <c r="L220" s="29"/>
      <c r="M220" s="124" t="s">
        <v>1</v>
      </c>
      <c r="N220" s="125" t="s">
        <v>41</v>
      </c>
      <c r="O220" s="52"/>
      <c r="P220" s="126">
        <f t="shared" si="51"/>
        <v>0</v>
      </c>
      <c r="Q220" s="126">
        <v>1.9599999999999999E-3</v>
      </c>
      <c r="R220" s="126">
        <f t="shared" si="52"/>
        <v>5.8799999999999998E-3</v>
      </c>
      <c r="S220" s="126">
        <v>0</v>
      </c>
      <c r="T220" s="127">
        <f t="shared" si="5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28" t="s">
        <v>169</v>
      </c>
      <c r="AT220" s="128" t="s">
        <v>119</v>
      </c>
      <c r="AU220" s="128" t="s">
        <v>83</v>
      </c>
      <c r="AY220" s="14" t="s">
        <v>117</v>
      </c>
      <c r="BE220" s="129">
        <f t="shared" si="54"/>
        <v>0</v>
      </c>
      <c r="BF220" s="129">
        <f t="shared" si="55"/>
        <v>0</v>
      </c>
      <c r="BG220" s="129">
        <f t="shared" si="56"/>
        <v>0</v>
      </c>
      <c r="BH220" s="129">
        <f t="shared" si="57"/>
        <v>0</v>
      </c>
      <c r="BI220" s="129">
        <f t="shared" si="58"/>
        <v>0</v>
      </c>
      <c r="BJ220" s="14" t="s">
        <v>81</v>
      </c>
      <c r="BK220" s="129">
        <f t="shared" si="59"/>
        <v>0</v>
      </c>
      <c r="BL220" s="14" t="s">
        <v>169</v>
      </c>
      <c r="BM220" s="128" t="s">
        <v>478</v>
      </c>
    </row>
    <row r="221" spans="1:65" s="2" customFormat="1" ht="16.5" customHeight="1" x14ac:dyDescent="0.2">
      <c r="A221" s="197"/>
      <c r="B221" s="218"/>
      <c r="C221" s="253" t="s">
        <v>479</v>
      </c>
      <c r="D221" s="253" t="s">
        <v>119</v>
      </c>
      <c r="E221" s="254" t="s">
        <v>480</v>
      </c>
      <c r="F221" s="255" t="s">
        <v>481</v>
      </c>
      <c r="G221" s="256" t="s">
        <v>211</v>
      </c>
      <c r="H221" s="257">
        <v>4</v>
      </c>
      <c r="I221" s="121"/>
      <c r="J221" s="122">
        <f t="shared" si="50"/>
        <v>0</v>
      </c>
      <c r="K221" s="123"/>
      <c r="L221" s="29"/>
      <c r="M221" s="124" t="s">
        <v>1</v>
      </c>
      <c r="N221" s="125" t="s">
        <v>41</v>
      </c>
      <c r="O221" s="52"/>
      <c r="P221" s="126">
        <f t="shared" si="51"/>
        <v>0</v>
      </c>
      <c r="Q221" s="126">
        <v>1.8400000000000001E-3</v>
      </c>
      <c r="R221" s="126">
        <f t="shared" si="52"/>
        <v>7.3600000000000002E-3</v>
      </c>
      <c r="S221" s="126">
        <v>0</v>
      </c>
      <c r="T221" s="127">
        <f t="shared" si="5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28" t="s">
        <v>169</v>
      </c>
      <c r="AT221" s="128" t="s">
        <v>119</v>
      </c>
      <c r="AU221" s="128" t="s">
        <v>83</v>
      </c>
      <c r="AY221" s="14" t="s">
        <v>117</v>
      </c>
      <c r="BE221" s="129">
        <f t="shared" si="54"/>
        <v>0</v>
      </c>
      <c r="BF221" s="129">
        <f t="shared" si="55"/>
        <v>0</v>
      </c>
      <c r="BG221" s="129">
        <f t="shared" si="56"/>
        <v>0</v>
      </c>
      <c r="BH221" s="129">
        <f t="shared" si="57"/>
        <v>0</v>
      </c>
      <c r="BI221" s="129">
        <f t="shared" si="58"/>
        <v>0</v>
      </c>
      <c r="BJ221" s="14" t="s">
        <v>81</v>
      </c>
      <c r="BK221" s="129">
        <f t="shared" si="59"/>
        <v>0</v>
      </c>
      <c r="BL221" s="14" t="s">
        <v>169</v>
      </c>
      <c r="BM221" s="128" t="s">
        <v>482</v>
      </c>
    </row>
    <row r="222" spans="1:65" s="2" customFormat="1" ht="16.5" customHeight="1" x14ac:dyDescent="0.2">
      <c r="A222" s="197"/>
      <c r="B222" s="218"/>
      <c r="C222" s="253" t="s">
        <v>483</v>
      </c>
      <c r="D222" s="253" t="s">
        <v>119</v>
      </c>
      <c r="E222" s="254" t="s">
        <v>484</v>
      </c>
      <c r="F222" s="255" t="s">
        <v>485</v>
      </c>
      <c r="G222" s="256" t="s">
        <v>211</v>
      </c>
      <c r="H222" s="257">
        <v>1</v>
      </c>
      <c r="I222" s="121"/>
      <c r="J222" s="122">
        <f t="shared" si="50"/>
        <v>0</v>
      </c>
      <c r="K222" s="123"/>
      <c r="L222" s="29"/>
      <c r="M222" s="124" t="s">
        <v>1</v>
      </c>
      <c r="N222" s="125" t="s">
        <v>41</v>
      </c>
      <c r="O222" s="52"/>
      <c r="P222" s="126">
        <f t="shared" si="51"/>
        <v>0</v>
      </c>
      <c r="Q222" s="126">
        <v>1.8400000000000001E-3</v>
      </c>
      <c r="R222" s="126">
        <f t="shared" si="52"/>
        <v>1.8400000000000001E-3</v>
      </c>
      <c r="S222" s="126">
        <v>0</v>
      </c>
      <c r="T222" s="127">
        <f t="shared" si="5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28" t="s">
        <v>169</v>
      </c>
      <c r="AT222" s="128" t="s">
        <v>119</v>
      </c>
      <c r="AU222" s="128" t="s">
        <v>83</v>
      </c>
      <c r="AY222" s="14" t="s">
        <v>117</v>
      </c>
      <c r="BE222" s="129">
        <f t="shared" si="54"/>
        <v>0</v>
      </c>
      <c r="BF222" s="129">
        <f t="shared" si="55"/>
        <v>0</v>
      </c>
      <c r="BG222" s="129">
        <f t="shared" si="56"/>
        <v>0</v>
      </c>
      <c r="BH222" s="129">
        <f t="shared" si="57"/>
        <v>0</v>
      </c>
      <c r="BI222" s="129">
        <f t="shared" si="58"/>
        <v>0</v>
      </c>
      <c r="BJ222" s="14" t="s">
        <v>81</v>
      </c>
      <c r="BK222" s="129">
        <f t="shared" si="59"/>
        <v>0</v>
      </c>
      <c r="BL222" s="14" t="s">
        <v>169</v>
      </c>
      <c r="BM222" s="128" t="s">
        <v>486</v>
      </c>
    </row>
    <row r="223" spans="1:65" s="2" customFormat="1" ht="21.75" customHeight="1" x14ac:dyDescent="0.2">
      <c r="A223" s="197"/>
      <c r="B223" s="218"/>
      <c r="C223" s="253" t="s">
        <v>487</v>
      </c>
      <c r="D223" s="253" t="s">
        <v>119</v>
      </c>
      <c r="E223" s="254" t="s">
        <v>488</v>
      </c>
      <c r="F223" s="255" t="s">
        <v>489</v>
      </c>
      <c r="G223" s="256" t="s">
        <v>211</v>
      </c>
      <c r="H223" s="257">
        <v>1</v>
      </c>
      <c r="I223" s="121"/>
      <c r="J223" s="122">
        <f t="shared" si="50"/>
        <v>0</v>
      </c>
      <c r="K223" s="123"/>
      <c r="L223" s="29"/>
      <c r="M223" s="124" t="s">
        <v>1</v>
      </c>
      <c r="N223" s="125" t="s">
        <v>41</v>
      </c>
      <c r="O223" s="52"/>
      <c r="P223" s="126">
        <f t="shared" si="51"/>
        <v>0</v>
      </c>
      <c r="Q223" s="126">
        <v>1.8500000000000001E-3</v>
      </c>
      <c r="R223" s="126">
        <f t="shared" si="52"/>
        <v>1.8500000000000001E-3</v>
      </c>
      <c r="S223" s="126">
        <v>0</v>
      </c>
      <c r="T223" s="127">
        <f t="shared" si="5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28" t="s">
        <v>169</v>
      </c>
      <c r="AT223" s="128" t="s">
        <v>119</v>
      </c>
      <c r="AU223" s="128" t="s">
        <v>83</v>
      </c>
      <c r="AY223" s="14" t="s">
        <v>117</v>
      </c>
      <c r="BE223" s="129">
        <f t="shared" si="54"/>
        <v>0</v>
      </c>
      <c r="BF223" s="129">
        <f t="shared" si="55"/>
        <v>0</v>
      </c>
      <c r="BG223" s="129">
        <f t="shared" si="56"/>
        <v>0</v>
      </c>
      <c r="BH223" s="129">
        <f t="shared" si="57"/>
        <v>0</v>
      </c>
      <c r="BI223" s="129">
        <f t="shared" si="58"/>
        <v>0</v>
      </c>
      <c r="BJ223" s="14" t="s">
        <v>81</v>
      </c>
      <c r="BK223" s="129">
        <f t="shared" si="59"/>
        <v>0</v>
      </c>
      <c r="BL223" s="14" t="s">
        <v>169</v>
      </c>
      <c r="BM223" s="128" t="s">
        <v>490</v>
      </c>
    </row>
    <row r="224" spans="1:65" s="2" customFormat="1" ht="33" customHeight="1" x14ac:dyDescent="0.2">
      <c r="A224" s="197"/>
      <c r="B224" s="218"/>
      <c r="C224" s="253" t="s">
        <v>491</v>
      </c>
      <c r="D224" s="253" t="s">
        <v>119</v>
      </c>
      <c r="E224" s="254" t="s">
        <v>492</v>
      </c>
      <c r="F224" s="255" t="s">
        <v>493</v>
      </c>
      <c r="G224" s="256" t="s">
        <v>298</v>
      </c>
      <c r="H224" s="263"/>
      <c r="I224" s="121"/>
      <c r="J224" s="122">
        <f t="shared" si="50"/>
        <v>0</v>
      </c>
      <c r="K224" s="123"/>
      <c r="L224" s="29"/>
      <c r="M224" s="136" t="s">
        <v>1</v>
      </c>
      <c r="N224" s="137" t="s">
        <v>41</v>
      </c>
      <c r="O224" s="138"/>
      <c r="P224" s="139">
        <f t="shared" si="51"/>
        <v>0</v>
      </c>
      <c r="Q224" s="139">
        <v>0</v>
      </c>
      <c r="R224" s="139">
        <f t="shared" si="52"/>
        <v>0</v>
      </c>
      <c r="S224" s="139">
        <v>0</v>
      </c>
      <c r="T224" s="140">
        <f t="shared" si="5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28" t="s">
        <v>169</v>
      </c>
      <c r="AT224" s="128" t="s">
        <v>119</v>
      </c>
      <c r="AU224" s="128" t="s">
        <v>83</v>
      </c>
      <c r="AY224" s="14" t="s">
        <v>117</v>
      </c>
      <c r="BE224" s="129">
        <f t="shared" si="54"/>
        <v>0</v>
      </c>
      <c r="BF224" s="129">
        <f t="shared" si="55"/>
        <v>0</v>
      </c>
      <c r="BG224" s="129">
        <f t="shared" si="56"/>
        <v>0</v>
      </c>
      <c r="BH224" s="129">
        <f t="shared" si="57"/>
        <v>0</v>
      </c>
      <c r="BI224" s="129">
        <f t="shared" si="58"/>
        <v>0</v>
      </c>
      <c r="BJ224" s="14" t="s">
        <v>81</v>
      </c>
      <c r="BK224" s="129">
        <f t="shared" si="59"/>
        <v>0</v>
      </c>
      <c r="BL224" s="14" t="s">
        <v>169</v>
      </c>
      <c r="BM224" s="128" t="s">
        <v>494</v>
      </c>
    </row>
    <row r="225" spans="1:31" s="2" customFormat="1" ht="6.95" customHeight="1" x14ac:dyDescent="0.2">
      <c r="A225" s="197"/>
      <c r="B225" s="235"/>
      <c r="C225" s="208"/>
      <c r="D225" s="208"/>
      <c r="E225" s="208"/>
      <c r="F225" s="208"/>
      <c r="G225" s="208"/>
      <c r="H225" s="208"/>
      <c r="I225" s="98"/>
      <c r="J225" s="98"/>
      <c r="K225" s="43"/>
      <c r="L225" s="29"/>
      <c r="M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</row>
  </sheetData>
  <sheetProtection password="C71F" sheet="1" objects="1" scenarios="1"/>
  <autoFilter ref="C123:K224"/>
  <mergeCells count="6">
    <mergeCell ref="E116:H11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2021_9 - Rekonstrukce ško...</vt:lpstr>
      <vt:lpstr>'2021_9 - Rekonstrukce ško...'!Názvy_tisku</vt:lpstr>
      <vt:lpstr>'Rekapitulace stavby'!Názvy_tisku</vt:lpstr>
      <vt:lpstr>'2021_9 - Rekonstrukce ško...'!Oblast_tisku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KRISTIAN-ACER\Gebauer</dc:creator>
  <cp:lastModifiedBy>Kreclova</cp:lastModifiedBy>
  <dcterms:created xsi:type="dcterms:W3CDTF">2022-01-05T14:58:48Z</dcterms:created>
  <dcterms:modified xsi:type="dcterms:W3CDTF">2022-01-05T15:09:32Z</dcterms:modified>
</cp:coreProperties>
</file>